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253.7\nas7vol2\cuentapublica\2023\Cuenta Pública 2023\TOMO III PODER EJECUTIVO\LGCG\"/>
    </mc:Choice>
  </mc:AlternateContent>
  <bookViews>
    <workbookView xWindow="0" yWindow="0" windowWidth="22065" windowHeight="9660"/>
  </bookViews>
  <sheets>
    <sheet name="Estado Situacion Financiera" sheetId="1" r:id="rId1"/>
    <sheet name="fuente2" sheetId="3" state="hidden" r:id="rId2"/>
    <sheet name="BExRepositorySheet" sheetId="5" state="veryHidden" r:id="rId3"/>
    <sheet name="fuente3" sheetId="4" state="hidden" r:id="rId4"/>
  </sheets>
  <externalReferences>
    <externalReference r:id="rId5"/>
  </externalReferences>
  <definedNames>
    <definedName name="_xlnm.Print_Area" localSheetId="0">'Estado Situacion Financiera'!$B$3:$I$70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4" l="1"/>
  <c r="B37" i="4"/>
  <c r="A37" i="4"/>
  <c r="C36" i="4"/>
  <c r="B36" i="4"/>
  <c r="A36" i="4"/>
  <c r="C35" i="4"/>
  <c r="B35" i="4"/>
  <c r="A35" i="4"/>
  <c r="C34" i="4"/>
  <c r="B34" i="4"/>
  <c r="A34" i="4"/>
  <c r="C33" i="4"/>
  <c r="B33" i="4"/>
  <c r="A33" i="4"/>
  <c r="C32" i="4"/>
  <c r="B32" i="4"/>
  <c r="A32" i="4"/>
  <c r="C31" i="4"/>
  <c r="B31" i="4"/>
  <c r="A31" i="4"/>
  <c r="C30" i="4"/>
  <c r="B30" i="4"/>
  <c r="A30" i="4"/>
  <c r="C29" i="4"/>
  <c r="B29" i="4"/>
  <c r="A29" i="4"/>
  <c r="C28" i="4"/>
  <c r="B28" i="4"/>
  <c r="A28" i="4"/>
  <c r="C27" i="4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21" i="4"/>
  <c r="B21" i="4"/>
  <c r="A21" i="4"/>
  <c r="C20" i="4"/>
  <c r="B20" i="4"/>
  <c r="A20" i="4"/>
  <c r="C19" i="4"/>
  <c r="B19" i="4"/>
  <c r="A19" i="4"/>
  <c r="C18" i="4"/>
  <c r="B18" i="4"/>
  <c r="A18" i="4"/>
  <c r="C17" i="4"/>
  <c r="B17" i="4"/>
  <c r="A17" i="4"/>
  <c r="C16" i="4"/>
  <c r="B16" i="4"/>
  <c r="A16" i="4"/>
  <c r="C15" i="4"/>
  <c r="B15" i="4"/>
  <c r="A15" i="4"/>
  <c r="C14" i="4"/>
  <c r="B14" i="4"/>
  <c r="A14" i="4"/>
  <c r="C13" i="4"/>
  <c r="B13" i="4"/>
  <c r="A13" i="4"/>
  <c r="C12" i="4"/>
  <c r="B12" i="4"/>
  <c r="A12" i="4"/>
  <c r="C11" i="4"/>
  <c r="B11" i="4"/>
  <c r="A11" i="4"/>
  <c r="C10" i="4"/>
  <c r="B10" i="4"/>
  <c r="A10" i="4"/>
  <c r="C9" i="4"/>
  <c r="B9" i="4"/>
  <c r="A9" i="4"/>
  <c r="C8" i="4"/>
  <c r="B8" i="4"/>
  <c r="A8" i="4"/>
  <c r="C7" i="4"/>
  <c r="B7" i="4"/>
  <c r="A7" i="4"/>
  <c r="C6" i="4"/>
  <c r="B6" i="4"/>
  <c r="A6" i="4"/>
  <c r="C5" i="4"/>
  <c r="B5" i="4"/>
  <c r="A5" i="4"/>
  <c r="C4" i="4"/>
  <c r="B4" i="4"/>
  <c r="A4" i="4"/>
  <c r="C3" i="4"/>
  <c r="B3" i="4"/>
  <c r="A3" i="4"/>
  <c r="C2" i="4"/>
  <c r="B2" i="4"/>
  <c r="A2" i="4"/>
  <c r="C1" i="4"/>
  <c r="B1" i="4"/>
  <c r="B1" i="3"/>
  <c r="C23" i="3"/>
  <c r="B23" i="3"/>
  <c r="A23" i="3"/>
  <c r="C22" i="3"/>
  <c r="B22" i="3"/>
  <c r="A22" i="3"/>
  <c r="C21" i="3"/>
  <c r="B21" i="3"/>
  <c r="A21" i="3"/>
  <c r="C20" i="3"/>
  <c r="B20" i="3"/>
  <c r="A20" i="3"/>
  <c r="C19" i="3"/>
  <c r="B19" i="3"/>
  <c r="A19" i="3"/>
  <c r="C18" i="3"/>
  <c r="B18" i="3"/>
  <c r="A18" i="3"/>
  <c r="C17" i="3"/>
  <c r="B17" i="3"/>
  <c r="A17" i="3"/>
  <c r="C16" i="3"/>
  <c r="B16" i="3"/>
  <c r="A16" i="3"/>
  <c r="C15" i="3"/>
  <c r="B15" i="3"/>
  <c r="A15" i="3"/>
  <c r="C14" i="3"/>
  <c r="B14" i="3"/>
  <c r="A14" i="3"/>
  <c r="C13" i="3"/>
  <c r="B13" i="3"/>
  <c r="A13" i="3"/>
  <c r="C12" i="3"/>
  <c r="B12" i="3"/>
  <c r="A12" i="3"/>
  <c r="C11" i="3"/>
  <c r="B11" i="3"/>
  <c r="A11" i="3"/>
  <c r="C10" i="3"/>
  <c r="B10" i="3"/>
  <c r="A10" i="3"/>
  <c r="C9" i="3"/>
  <c r="B9" i="3"/>
  <c r="A9" i="3"/>
  <c r="C8" i="3"/>
  <c r="B8" i="3"/>
  <c r="A8" i="3"/>
  <c r="C7" i="3"/>
  <c r="B7" i="3"/>
  <c r="A7" i="3"/>
  <c r="C6" i="3"/>
  <c r="B6" i="3"/>
  <c r="A6" i="3"/>
  <c r="C5" i="3"/>
  <c r="B5" i="3"/>
  <c r="A5" i="3"/>
  <c r="C4" i="3"/>
  <c r="B4" i="3"/>
  <c r="A4" i="3"/>
  <c r="C3" i="3"/>
  <c r="B3" i="3"/>
  <c r="A3" i="3"/>
  <c r="C2" i="3"/>
  <c r="B2" i="3"/>
  <c r="A2" i="3"/>
  <c r="C1" i="3"/>
  <c r="D20" i="1" l="1"/>
  <c r="I42" i="1" l="1"/>
  <c r="I37" i="1"/>
  <c r="I32" i="1"/>
  <c r="I21" i="1"/>
  <c r="I34" i="1" s="1"/>
  <c r="E20" i="1"/>
  <c r="H42" i="1"/>
  <c r="H37" i="1"/>
  <c r="H32" i="1"/>
  <c r="H21" i="1"/>
  <c r="H34" i="1" s="1"/>
  <c r="H53" i="1" l="1"/>
  <c r="H55" i="1"/>
  <c r="I53" i="1"/>
  <c r="I55" i="1" s="1"/>
  <c r="E33" i="1"/>
  <c r="D33" i="1" l="1"/>
  <c r="D34" i="1" l="1"/>
  <c r="E34" i="1"/>
</calcChain>
</file>

<file path=xl/sharedStrings.xml><?xml version="1.0" encoding="utf-8"?>
<sst xmlns="http://schemas.openxmlformats.org/spreadsheetml/2006/main" count="100" uniqueCount="68">
  <si>
    <t>Las notas adjuntas forman parte integral  de los Estados Financieros.</t>
  </si>
  <si>
    <t>“Bajo protesta de decir verdad declaramos que los Estados Financieros y sus notas, son razonablemente correctos y son responsabilidad del Emisor”</t>
  </si>
  <si>
    <t>A      C      T      I      V      O</t>
  </si>
  <si>
    <t>GOBIERNO DEL ESTADO DE MICHOACAN DE OCAMPO</t>
  </si>
  <si>
    <t>ESTADO  DE  SITUACION  FINANCIERA</t>
  </si>
  <si>
    <t>( pesos )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</si>
  <si>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</si>
  <si>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</si>
  <si>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</si>
  <si>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</si>
  <si>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</si>
  <si>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</si>
  <si>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</si>
  <si>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</si>
  <si>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/>
  </si>
  <si>
    <t>TOTAL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</si>
  <si>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</si>
  <si>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</si>
  <si>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</si>
  <si>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</si>
  <si>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</si>
  <si>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</si>
  <si>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</si>
  <si>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</si>
  <si>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</si>
  <si>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</si>
  <si>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</si>
  <si>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</si>
  <si>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</si>
  <si>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</si>
  <si>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</si>
  <si>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</si>
  <si>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</si>
  <si>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</si>
  <si>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</si>
  <si>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</si>
  <si>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</si>
  <si>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</si>
  <si>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</si>
  <si>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</si>
  <si>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</si>
  <si>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</si>
  <si>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</si>
  <si>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</si>
  <si>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</si>
  <si>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 PASIVO</t>
  </si>
  <si>
    <t>HACIENDA PÚBLICA/PATRIMONIO</t>
  </si>
  <si>
    <t>HACIENDA PÚBLICA/PATRIMONIO CONTRIBUIDO</t>
  </si>
  <si>
    <t>APORTACIONES</t>
  </si>
  <si>
    <t>DONACIONES DE CAPITAL</t>
  </si>
  <si>
    <t>ACTUALIZACIONES DE LA HACIENDA PÚBLICA/ 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</si>
  <si>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</si>
  <si>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</si>
  <si>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</si>
  <si>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</si>
  <si>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</si>
  <si>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</si>
  <si>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
PÚBLICA/PATRIMONIO</t>
  </si>
  <si>
    <t>RESULTADO POR POSICIÓN MONETARIA</t>
  </si>
  <si>
    <t>RESULTADO POR TENENCIA DE ACTIVOS NO MONETARIOS</t>
  </si>
  <si>
    <t>TOTAL HACIENDA PÚBLICA /PATRIMONIO</t>
  </si>
  <si>
    <t>TOTAL DE PASIVO Y HACIENDA PÚBLICA/PATRIMONIO</t>
  </si>
  <si>
    <t>TOTAL DE ACTIVO</t>
  </si>
  <si>
    <t>P A S I V O</t>
  </si>
  <si>
    <t>DR. GUSTAVO OBLEA ROSALES</t>
  </si>
  <si>
    <t>DIRECTOR DE CONTABILIDAD GUBERNAMENTAL</t>
  </si>
  <si>
    <t xml:space="preserve">AL  31 DE DICIEMBRE DEL 2023 Y DEL 2022  </t>
  </si>
  <si>
    <t>Morelia, Michoacán,  26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</si>
</sst>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* #,##0.00_);_(* \(#,##0.00\);_(* &quot;-&quot;??_);_(@_)"/>
    <numFmt numFmtId="165" formatCode="#,##0.00;\-\ #,##0.00"/>
    <numFmt numFmtId="166" formatCode="#,##0.0000000"/>
    <numFmt numFmtId="167" formatCode="#,##0.0000000;\-\ #,##0.0000000"/>
    <numFmt numFmtId="168" formatCode="0_ ;\-0\ "/>
    <numFmt numFmtId="169" formatCode="#,##0_ ;\-#,##0\ "/>
    <numFmt numFmtId="170" formatCode="#,##0_);\(#,##0\)"/>
    <numFmt numFmtId="171" formatCode="_(* #,##0_);_(* \(#,##0\);_(* &quot;-&quot;??_);_(@_)"/>
    <numFmt numFmtId="172" formatCode="#,##0_ ;[Red]\-#,##0\ "/>
    <numFmt numFmtId="173" formatCode="_-* #,##0_-;\-* #,##0_-;_-* &quot;-&quot;??_-;_-@_-"/>
    <numFmt numFmtId="174" formatCode="#,##0.000000000000000"/>
  </numFmts>
  <fonts count="39" x14ac:knownFonts="1">
    <font>
      <sz val="10"/>
      <name val="Arial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1">
    <xf numFmtId="0" fontId="0" fillId="0" borderId="0"/>
    <xf numFmtId="0" fontId="25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26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3" applyNumberFormat="0" applyAlignment="0" applyProtection="0"/>
    <xf numFmtId="0" fontId="13" fillId="3" borderId="8" applyNumberFormat="0" applyAlignment="0" applyProtection="0"/>
    <xf numFmtId="0" fontId="5" fillId="3" borderId="3" applyNumberFormat="0" applyAlignment="0" applyProtection="0"/>
    <xf numFmtId="0" fontId="7" fillId="0" borderId="5" applyNumberFormat="0" applyFill="0" applyAlignment="0" applyProtection="0"/>
    <xf numFmtId="0" fontId="6" fillId="4" borderId="4" applyNumberFormat="0" applyAlignment="0" applyProtection="0"/>
    <xf numFmtId="0" fontId="23" fillId="0" borderId="0" applyNumberFormat="0" applyFill="0" applyBorder="0" applyAlignment="0" applyProtection="0"/>
    <xf numFmtId="0" fontId="3" fillId="7" borderId="7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4" applyNumberFormat="0" applyFill="0" applyAlignment="0" applyProtection="0"/>
    <xf numFmtId="4" fontId="14" fillId="8" borderId="9" applyNumberFormat="0" applyProtection="0">
      <alignment vertical="center"/>
    </xf>
    <xf numFmtId="4" fontId="15" fillId="8" borderId="9" applyNumberFormat="0" applyProtection="0">
      <alignment vertical="center"/>
    </xf>
    <xf numFmtId="4" fontId="14" fillId="8" borderId="9" applyNumberFormat="0" applyProtection="0">
      <alignment horizontal="left" vertical="center" indent="1"/>
    </xf>
    <xf numFmtId="0" fontId="14" fillId="8" borderId="9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9" applyNumberFormat="0" applyProtection="0">
      <alignment horizontal="right" vertical="center"/>
    </xf>
    <xf numFmtId="4" fontId="16" fillId="11" borderId="9" applyNumberFormat="0" applyProtection="0">
      <alignment horizontal="right" vertical="center"/>
    </xf>
    <xf numFmtId="4" fontId="16" fillId="12" borderId="9" applyNumberFormat="0" applyProtection="0">
      <alignment horizontal="right" vertical="center"/>
    </xf>
    <xf numFmtId="4" fontId="16" fillId="13" borderId="9" applyNumberFormat="0" applyProtection="0">
      <alignment horizontal="right" vertical="center"/>
    </xf>
    <xf numFmtId="4" fontId="16" fillId="14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6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4" fillId="19" borderId="1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9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" fillId="21" borderId="9" applyNumberFormat="0" applyProtection="0">
      <alignment horizontal="left" vertical="center" indent="1"/>
    </xf>
    <xf numFmtId="0" fontId="3" fillId="21" borderId="9" applyNumberFormat="0" applyProtection="0">
      <alignment horizontal="left" vertical="top" indent="1"/>
    </xf>
    <xf numFmtId="0" fontId="3" fillId="9" borderId="9" applyNumberFormat="0" applyProtection="0">
      <alignment horizontal="left" vertical="center" indent="1"/>
    </xf>
    <xf numFmtId="0" fontId="3" fillId="9" borderId="9" applyNumberFormat="0" applyProtection="0">
      <alignment horizontal="left" vertical="top" indent="1"/>
    </xf>
    <xf numFmtId="0" fontId="3" fillId="22" borderId="9" applyNumberFormat="0" applyProtection="0">
      <alignment horizontal="left" vertical="center" indent="1"/>
    </xf>
    <xf numFmtId="0" fontId="3" fillId="22" borderId="9" applyNumberFormat="0" applyProtection="0">
      <alignment horizontal="left" vertical="top" indent="1"/>
    </xf>
    <xf numFmtId="0" fontId="3" fillId="20" borderId="9" applyNumberFormat="0" applyProtection="0">
      <alignment horizontal="left" vertical="center" indent="1"/>
    </xf>
    <xf numFmtId="0" fontId="3" fillId="20" borderId="9" applyNumberFormat="0" applyProtection="0">
      <alignment horizontal="left" vertical="top" indent="1"/>
    </xf>
    <xf numFmtId="0" fontId="3" fillId="23" borderId="11" applyNumberFormat="0">
      <protection locked="0"/>
    </xf>
    <xf numFmtId="4" fontId="16" fillId="24" borderId="9" applyNumberFormat="0" applyProtection="0">
      <alignment vertical="center"/>
    </xf>
    <xf numFmtId="4" fontId="19" fillId="24" borderId="9" applyNumberFormat="0" applyProtection="0">
      <alignment vertical="center"/>
    </xf>
    <xf numFmtId="4" fontId="16" fillId="24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top" indent="1"/>
    </xf>
    <xf numFmtId="4" fontId="16" fillId="20" borderId="9" applyNumberFormat="0" applyProtection="0">
      <alignment horizontal="right" vertical="center"/>
    </xf>
    <xf numFmtId="4" fontId="19" fillId="20" borderId="9" applyNumberFormat="0" applyProtection="0">
      <alignment horizontal="right" vertical="center"/>
    </xf>
    <xf numFmtId="4" fontId="16" fillId="9" borderId="9" applyNumberFormat="0" applyProtection="0">
      <alignment horizontal="left" vertical="center" indent="1"/>
    </xf>
    <xf numFmtId="0" fontId="16" fillId="9" borderId="9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9" applyNumberFormat="0" applyProtection="0">
      <alignment horizontal="right" vertical="center"/>
    </xf>
    <xf numFmtId="0" fontId="22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0" fontId="3" fillId="0" borderId="0"/>
    <xf numFmtId="9" fontId="38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quotePrefix="1" applyFont="1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4" fontId="0" fillId="0" borderId="0" xfId="0" applyNumberFormat="1"/>
    <xf numFmtId="4" fontId="16" fillId="20" borderId="9" xfId="51" applyNumberFormat="1">
      <alignment horizontal="right" vertical="center"/>
    </xf>
    <xf numFmtId="165" fontId="16" fillId="20" borderId="9" xfId="51" applyNumberFormat="1">
      <alignment horizontal="right" vertical="center"/>
    </xf>
    <xf numFmtId="3" fontId="16" fillId="20" borderId="9" xfId="51" applyNumberFormat="1">
      <alignment horizontal="right" vertical="center"/>
    </xf>
    <xf numFmtId="0" fontId="14" fillId="9" borderId="0" xfId="22" applyNumberFormat="1">
      <alignment horizontal="left" vertical="center" indent="1"/>
    </xf>
    <xf numFmtId="0" fontId="16" fillId="9" borderId="9" xfId="53" applyNumberFormat="1">
      <alignment horizontal="left" vertical="center" indent="1"/>
    </xf>
    <xf numFmtId="0" fontId="0" fillId="0" borderId="0" xfId="0" applyAlignment="1">
      <alignment horizontal="left"/>
    </xf>
    <xf numFmtId="14" fontId="0" fillId="0" borderId="0" xfId="0" applyNumberFormat="1"/>
    <xf numFmtId="166" fontId="16" fillId="20" borderId="9" xfId="51" applyNumberFormat="1">
      <alignment horizontal="right" vertical="center"/>
    </xf>
    <xf numFmtId="167" fontId="16" fillId="20" borderId="9" xfId="51" applyNumberFormat="1">
      <alignment horizontal="right" vertical="center"/>
    </xf>
    <xf numFmtId="0" fontId="34" fillId="0" borderId="0" xfId="0" applyFont="1" applyAlignment="1">
      <alignment horizontal="centerContinuous"/>
    </xf>
    <xf numFmtId="0" fontId="2" fillId="26" borderId="0" xfId="0" applyFont="1" applyFill="1" applyAlignment="1">
      <alignment horizontal="centerContinuous" vertical="center"/>
    </xf>
    <xf numFmtId="0" fontId="33" fillId="26" borderId="0" xfId="0" applyFont="1" applyFill="1" applyAlignment="1">
      <alignment horizontal="centerContinuous" vertical="center"/>
    </xf>
    <xf numFmtId="0" fontId="2" fillId="26" borderId="0" xfId="0" applyFont="1" applyFill="1" applyAlignment="1">
      <alignment horizontal="centerContinuous"/>
    </xf>
    <xf numFmtId="0" fontId="33" fillId="26" borderId="0" xfId="0" applyFont="1" applyFill="1" applyAlignment="1">
      <alignment horizontal="centerContinuous"/>
    </xf>
    <xf numFmtId="0" fontId="1" fillId="0" borderId="0" xfId="0" quotePrefix="1" applyFont="1" applyAlignment="1">
      <alignment wrapText="1"/>
    </xf>
    <xf numFmtId="4" fontId="1" fillId="0" borderId="0" xfId="0" quotePrefix="1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4" fillId="0" borderId="0" xfId="0" applyFont="1" applyAlignment="1">
      <alignment horizontal="centerContinuous" wrapText="1"/>
    </xf>
    <xf numFmtId="0" fontId="33" fillId="26" borderId="0" xfId="0" applyFont="1" applyFill="1" applyAlignment="1">
      <alignment horizontal="centerContinuous" vertical="center" wrapText="1"/>
    </xf>
    <xf numFmtId="0" fontId="33" fillId="26" borderId="0" xfId="0" applyFont="1" applyFill="1" applyAlignment="1">
      <alignment horizontal="centerContinuous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15" xfId="0" applyBorder="1" applyAlignment="1">
      <alignment wrapText="1"/>
    </xf>
    <xf numFmtId="173" fontId="0" fillId="0" borderId="0" xfId="0" applyNumberFormat="1"/>
    <xf numFmtId="0" fontId="30" fillId="0" borderId="1" xfId="0" applyFont="1" applyBorder="1" applyAlignment="1">
      <alignment horizontal="left" indent="1"/>
    </xf>
    <xf numFmtId="0" fontId="31" fillId="0" borderId="20" xfId="0" applyFont="1" applyBorder="1" applyAlignment="1">
      <alignment wrapText="1"/>
    </xf>
    <xf numFmtId="0" fontId="33" fillId="0" borderId="21" xfId="0" applyFont="1" applyBorder="1" applyAlignment="1">
      <alignment wrapText="1"/>
    </xf>
    <xf numFmtId="0" fontId="31" fillId="0" borderId="20" xfId="0" applyFont="1" applyBorder="1"/>
    <xf numFmtId="0" fontId="33" fillId="0" borderId="21" xfId="0" applyFont="1" applyBorder="1"/>
    <xf numFmtId="0" fontId="31" fillId="0" borderId="1" xfId="0" applyFont="1" applyBorder="1" applyAlignment="1">
      <alignment horizontal="left" indent="1"/>
    </xf>
    <xf numFmtId="169" fontId="32" fillId="0" borderId="20" xfId="58" applyNumberFormat="1" applyFont="1" applyFill="1" applyBorder="1" applyAlignment="1">
      <alignment wrapText="1"/>
    </xf>
    <xf numFmtId="169" fontId="32" fillId="0" borderId="21" xfId="58" applyNumberFormat="1" applyFont="1" applyFill="1" applyBorder="1" applyAlignment="1">
      <alignment wrapText="1"/>
    </xf>
    <xf numFmtId="170" fontId="33" fillId="0" borderId="20" xfId="58" applyNumberFormat="1" applyFont="1" applyFill="1" applyBorder="1"/>
    <xf numFmtId="170" fontId="33" fillId="0" borderId="21" xfId="58" applyNumberFormat="1" applyFont="1" applyFill="1" applyBorder="1"/>
    <xf numFmtId="169" fontId="33" fillId="0" borderId="20" xfId="58" applyNumberFormat="1" applyFont="1" applyFill="1" applyBorder="1" applyAlignment="1">
      <alignment wrapText="1"/>
    </xf>
    <xf numFmtId="169" fontId="33" fillId="0" borderId="21" xfId="58" applyNumberFormat="1" applyFont="1" applyFill="1" applyBorder="1" applyAlignment="1">
      <alignment wrapText="1"/>
    </xf>
    <xf numFmtId="171" fontId="33" fillId="0" borderId="0" xfId="58" applyNumberFormat="1" applyFont="1" applyFill="1" applyBorder="1" applyAlignment="1">
      <alignment wrapText="1"/>
    </xf>
    <xf numFmtId="0" fontId="31" fillId="0" borderId="1" xfId="0" applyFont="1" applyBorder="1" applyAlignment="1">
      <alignment horizontal="left" vertical="center" wrapText="1" indent="1"/>
    </xf>
    <xf numFmtId="171" fontId="33" fillId="0" borderId="0" xfId="58" applyNumberFormat="1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indent="1"/>
    </xf>
    <xf numFmtId="3" fontId="33" fillId="0" borderId="21" xfId="58" applyNumberFormat="1" applyFont="1" applyFill="1" applyBorder="1" applyAlignment="1">
      <alignment wrapText="1"/>
    </xf>
    <xf numFmtId="0" fontId="32" fillId="0" borderId="20" xfId="0" applyFont="1" applyBorder="1" applyAlignment="1">
      <alignment wrapText="1"/>
    </xf>
    <xf numFmtId="0" fontId="32" fillId="0" borderId="21" xfId="0" applyFont="1" applyBorder="1" applyAlignment="1">
      <alignment wrapText="1"/>
    </xf>
    <xf numFmtId="171" fontId="32" fillId="0" borderId="0" xfId="58" applyNumberFormat="1" applyFont="1" applyFill="1" applyBorder="1" applyAlignment="1">
      <alignment wrapText="1"/>
    </xf>
    <xf numFmtId="171" fontId="32" fillId="0" borderId="20" xfId="58" applyNumberFormat="1" applyFont="1" applyFill="1" applyBorder="1" applyAlignment="1">
      <alignment wrapText="1"/>
    </xf>
    <xf numFmtId="171" fontId="32" fillId="0" borderId="21" xfId="58" applyNumberFormat="1" applyFont="1" applyFill="1" applyBorder="1" applyAlignment="1">
      <alignment wrapText="1"/>
    </xf>
    <xf numFmtId="170" fontId="32" fillId="0" borderId="20" xfId="58" applyNumberFormat="1" applyFont="1" applyFill="1" applyBorder="1"/>
    <xf numFmtId="170" fontId="32" fillId="0" borderId="21" xfId="58" applyNumberFormat="1" applyFont="1" applyFill="1" applyBorder="1"/>
    <xf numFmtId="0" fontId="32" fillId="0" borderId="21" xfId="0" applyFont="1" applyBorder="1" applyAlignment="1">
      <alignment horizontal="left" wrapText="1"/>
    </xf>
    <xf numFmtId="0" fontId="33" fillId="0" borderId="20" xfId="0" applyFont="1" applyBorder="1"/>
    <xf numFmtId="171" fontId="33" fillId="0" borderId="21" xfId="58" applyNumberFormat="1" applyFont="1" applyFill="1" applyBorder="1"/>
    <xf numFmtId="0" fontId="31" fillId="0" borderId="1" xfId="0" applyFont="1" applyBorder="1" applyAlignment="1">
      <alignment horizontal="left" wrapText="1" indent="1"/>
    </xf>
    <xf numFmtId="170" fontId="33" fillId="0" borderId="20" xfId="58" applyNumberFormat="1" applyFont="1" applyFill="1" applyBorder="1" applyAlignment="1">
      <alignment wrapText="1"/>
    </xf>
    <xf numFmtId="170" fontId="33" fillId="0" borderId="21" xfId="58" applyNumberFormat="1" applyFont="1" applyFill="1" applyBorder="1" applyAlignment="1">
      <alignment wrapText="1"/>
    </xf>
    <xf numFmtId="0" fontId="32" fillId="0" borderId="22" xfId="0" applyFont="1" applyBorder="1" applyAlignment="1">
      <alignment wrapText="1"/>
    </xf>
    <xf numFmtId="173" fontId="32" fillId="0" borderId="20" xfId="58" applyNumberFormat="1" applyFont="1" applyFill="1" applyBorder="1" applyAlignment="1">
      <alignment horizontal="left" wrapText="1"/>
    </xf>
    <xf numFmtId="0" fontId="32" fillId="0" borderId="20" xfId="0" applyFont="1" applyBorder="1"/>
    <xf numFmtId="0" fontId="32" fillId="0" borderId="21" xfId="0" applyFont="1" applyBorder="1"/>
    <xf numFmtId="173" fontId="32" fillId="0" borderId="23" xfId="58" applyNumberFormat="1" applyFont="1" applyFill="1" applyBorder="1" applyAlignment="1">
      <alignment wrapText="1"/>
    </xf>
    <xf numFmtId="173" fontId="32" fillId="0" borderId="24" xfId="58" applyNumberFormat="1" applyFont="1" applyFill="1" applyBorder="1" applyAlignment="1">
      <alignment wrapText="1"/>
    </xf>
    <xf numFmtId="0" fontId="32" fillId="0" borderId="20" xfId="0" applyFont="1" applyBorder="1" applyAlignment="1">
      <alignment horizontal="left" wrapText="1"/>
    </xf>
    <xf numFmtId="171" fontId="33" fillId="0" borderId="21" xfId="58" applyNumberFormat="1" applyFont="1" applyFill="1" applyBorder="1" applyAlignment="1">
      <alignment wrapText="1"/>
    </xf>
    <xf numFmtId="173" fontId="32" fillId="0" borderId="20" xfId="58" applyNumberFormat="1" applyFont="1" applyFill="1" applyBorder="1"/>
    <xf numFmtId="173" fontId="33" fillId="0" borderId="20" xfId="58" applyNumberFormat="1" applyFont="1" applyFill="1" applyBorder="1"/>
    <xf numFmtId="171" fontId="33" fillId="0" borderId="27" xfId="58" applyNumberFormat="1" applyFont="1" applyFill="1" applyBorder="1" applyAlignment="1">
      <alignment wrapText="1"/>
    </xf>
    <xf numFmtId="0" fontId="32" fillId="0" borderId="20" xfId="0" applyFont="1" applyBorder="1" applyAlignment="1">
      <alignment horizontal="right" wrapText="1"/>
    </xf>
    <xf numFmtId="0" fontId="33" fillId="0" borderId="22" xfId="0" applyFont="1" applyBorder="1" applyAlignment="1">
      <alignment wrapText="1"/>
    </xf>
    <xf numFmtId="0" fontId="33" fillId="0" borderId="20" xfId="0" applyFont="1" applyBorder="1" applyAlignment="1">
      <alignment horizontal="right"/>
    </xf>
    <xf numFmtId="0" fontId="33" fillId="0" borderId="20" xfId="0" applyFont="1" applyBorder="1" applyAlignment="1">
      <alignment wrapText="1"/>
    </xf>
    <xf numFmtId="173" fontId="32" fillId="0" borderId="24" xfId="58" applyNumberFormat="1" applyFont="1" applyFill="1" applyBorder="1"/>
    <xf numFmtId="171" fontId="31" fillId="0" borderId="0" xfId="58" applyNumberFormat="1" applyFont="1" applyFill="1" applyBorder="1" applyAlignment="1">
      <alignment wrapText="1"/>
    </xf>
    <xf numFmtId="0" fontId="31" fillId="0" borderId="2" xfId="0" applyFont="1" applyBorder="1"/>
    <xf numFmtId="0" fontId="32" fillId="0" borderId="25" xfId="0" applyFont="1" applyBorder="1" applyAlignment="1">
      <alignment horizontal="right" wrapText="1"/>
    </xf>
    <xf numFmtId="0" fontId="33" fillId="0" borderId="26" xfId="0" applyFont="1" applyBorder="1" applyAlignment="1">
      <alignment wrapText="1"/>
    </xf>
    <xf numFmtId="0" fontId="32" fillId="0" borderId="25" xfId="0" applyFont="1" applyBorder="1" applyAlignment="1">
      <alignment horizontal="right"/>
    </xf>
    <xf numFmtId="0" fontId="33" fillId="0" borderId="26" xfId="0" applyFont="1" applyBorder="1"/>
    <xf numFmtId="0" fontId="35" fillId="27" borderId="17" xfId="0" applyFont="1" applyFill="1" applyBorder="1" applyAlignment="1">
      <alignment horizontal="centerContinuous" vertical="center"/>
    </xf>
    <xf numFmtId="0" fontId="36" fillId="27" borderId="16" xfId="0" applyFont="1" applyFill="1" applyBorder="1" applyAlignment="1">
      <alignment horizontal="centerContinuous" vertical="center" wrapText="1"/>
    </xf>
    <xf numFmtId="168" fontId="37" fillId="27" borderId="18" xfId="0" applyNumberFormat="1" applyFont="1" applyFill="1" applyBorder="1" applyAlignment="1">
      <alignment horizontal="centerContinuous" vertical="center" wrapText="1"/>
    </xf>
    <xf numFmtId="168" fontId="37" fillId="27" borderId="19" xfId="0" applyNumberFormat="1" applyFont="1" applyFill="1" applyBorder="1" applyAlignment="1">
      <alignment horizontal="centerContinuous" vertical="center" wrapText="1"/>
    </xf>
    <xf numFmtId="168" fontId="37" fillId="27" borderId="18" xfId="0" applyNumberFormat="1" applyFont="1" applyFill="1" applyBorder="1" applyAlignment="1">
      <alignment horizontal="centerContinuous" vertical="center"/>
    </xf>
    <xf numFmtId="168" fontId="37" fillId="27" borderId="19" xfId="0" applyNumberFormat="1" applyFont="1" applyFill="1" applyBorder="1" applyAlignment="1">
      <alignment horizontal="centerContinuous" vertical="center"/>
    </xf>
    <xf numFmtId="169" fontId="0" fillId="0" borderId="0" xfId="0" applyNumberFormat="1"/>
    <xf numFmtId="3" fontId="33" fillId="0" borderId="29" xfId="0" applyNumberFormat="1" applyFont="1" applyBorder="1" applyAlignment="1">
      <alignment wrapText="1"/>
    </xf>
    <xf numFmtId="0" fontId="33" fillId="0" borderId="29" xfId="0" applyFont="1" applyBorder="1" applyAlignment="1">
      <alignment wrapText="1"/>
    </xf>
    <xf numFmtId="172" fontId="32" fillId="0" borderId="22" xfId="0" applyNumberFormat="1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3" fillId="0" borderId="0" xfId="0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172" fontId="32" fillId="0" borderId="0" xfId="0" applyNumberFormat="1" applyFont="1" applyBorder="1" applyAlignment="1">
      <alignment wrapText="1"/>
    </xf>
    <xf numFmtId="0" fontId="30" fillId="0" borderId="0" xfId="0" applyFont="1" applyBorder="1" applyAlignment="1">
      <alignment horizontal="left" wrapText="1"/>
    </xf>
    <xf numFmtId="172" fontId="33" fillId="0" borderId="0" xfId="0" applyNumberFormat="1" applyFont="1" applyBorder="1" applyAlignment="1">
      <alignment wrapText="1"/>
    </xf>
    <xf numFmtId="170" fontId="32" fillId="0" borderId="27" xfId="58" applyNumberFormat="1" applyFont="1" applyFill="1" applyBorder="1"/>
    <xf numFmtId="0" fontId="32" fillId="0" borderId="27" xfId="0" applyFont="1" applyBorder="1"/>
    <xf numFmtId="0" fontId="30" fillId="0" borderId="0" xfId="0" applyFont="1" applyBorder="1" applyAlignment="1">
      <alignment horizontal="right" wrapText="1"/>
    </xf>
    <xf numFmtId="0" fontId="33" fillId="0" borderId="30" xfId="0" applyFont="1" applyBorder="1" applyAlignment="1">
      <alignment wrapText="1"/>
    </xf>
    <xf numFmtId="0" fontId="31" fillId="0" borderId="31" xfId="0" applyFont="1" applyBorder="1" applyAlignment="1">
      <alignment wrapText="1"/>
    </xf>
    <xf numFmtId="0" fontId="31" fillId="0" borderId="32" xfId="0" applyFont="1" applyBorder="1"/>
    <xf numFmtId="0" fontId="33" fillId="0" borderId="33" xfId="0" applyFont="1" applyBorder="1"/>
    <xf numFmtId="0" fontId="33" fillId="0" borderId="1" xfId="0" applyFont="1" applyBorder="1" applyAlignment="1">
      <alignment wrapText="1"/>
    </xf>
    <xf numFmtId="169" fontId="32" fillId="0" borderId="1" xfId="58" applyNumberFormat="1" applyFont="1" applyFill="1" applyBorder="1" applyAlignment="1">
      <alignment wrapText="1"/>
    </xf>
    <xf numFmtId="169" fontId="33" fillId="0" borderId="1" xfId="58" applyNumberFormat="1" applyFont="1" applyFill="1" applyBorder="1" applyAlignment="1">
      <alignment wrapText="1"/>
    </xf>
    <xf numFmtId="3" fontId="33" fillId="0" borderId="1" xfId="58" applyNumberFormat="1" applyFont="1" applyFill="1" applyBorder="1" applyAlignment="1">
      <alignment wrapText="1"/>
    </xf>
    <xf numFmtId="0" fontId="32" fillId="0" borderId="1" xfId="0" applyFont="1" applyBorder="1" applyAlignment="1">
      <alignment wrapText="1"/>
    </xf>
    <xf numFmtId="171" fontId="32" fillId="0" borderId="1" xfId="58" applyNumberFormat="1" applyFont="1" applyFill="1" applyBorder="1" applyAlignment="1">
      <alignment wrapText="1"/>
    </xf>
    <xf numFmtId="0" fontId="32" fillId="0" borderId="1" xfId="0" applyFont="1" applyBorder="1" applyAlignment="1">
      <alignment horizontal="left" wrapText="1"/>
    </xf>
    <xf numFmtId="170" fontId="33" fillId="0" borderId="1" xfId="58" applyNumberFormat="1" applyFont="1" applyFill="1" applyBorder="1" applyAlignment="1">
      <alignment wrapText="1"/>
    </xf>
    <xf numFmtId="173" fontId="32" fillId="0" borderId="1" xfId="58" applyNumberFormat="1" applyFont="1" applyFill="1" applyBorder="1" applyAlignment="1">
      <alignment wrapText="1"/>
    </xf>
    <xf numFmtId="171" fontId="33" fillId="0" borderId="1" xfId="58" applyNumberFormat="1" applyFont="1" applyFill="1" applyBorder="1" applyAlignment="1">
      <alignment wrapText="1"/>
    </xf>
    <xf numFmtId="173" fontId="32" fillId="0" borderId="21" xfId="58" applyNumberFormat="1" applyFont="1" applyFill="1" applyBorder="1"/>
    <xf numFmtId="0" fontId="33" fillId="0" borderId="2" xfId="0" applyFont="1" applyBorder="1" applyAlignment="1">
      <alignment wrapText="1"/>
    </xf>
    <xf numFmtId="0" fontId="33" fillId="0" borderId="34" xfId="0" applyFont="1" applyBorder="1" applyAlignment="1">
      <alignment wrapText="1"/>
    </xf>
    <xf numFmtId="0" fontId="31" fillId="0" borderId="30" xfId="0" applyFont="1" applyBorder="1" applyAlignment="1">
      <alignment horizontal="left" indent="1"/>
    </xf>
    <xf numFmtId="0" fontId="31" fillId="0" borderId="32" xfId="0" applyFont="1" applyBorder="1" applyAlignment="1">
      <alignment wrapText="1"/>
    </xf>
    <xf numFmtId="0" fontId="33" fillId="0" borderId="33" xfId="0" applyFont="1" applyBorder="1" applyAlignment="1">
      <alignment wrapText="1"/>
    </xf>
    <xf numFmtId="173" fontId="32" fillId="0" borderId="21" xfId="58" applyNumberFormat="1" applyFont="1" applyFill="1" applyBorder="1" applyAlignment="1">
      <alignment horizontal="left" wrapText="1"/>
    </xf>
    <xf numFmtId="0" fontId="30" fillId="0" borderId="34" xfId="0" applyFont="1" applyBorder="1" applyAlignment="1">
      <alignment horizontal="right" wrapText="1"/>
    </xf>
    <xf numFmtId="3" fontId="0" fillId="0" borderId="0" xfId="0" applyNumberFormat="1"/>
    <xf numFmtId="174" fontId="0" fillId="0" borderId="0" xfId="0" applyNumberFormat="1"/>
    <xf numFmtId="10" fontId="0" fillId="0" borderId="0" xfId="60" applyNumberFormat="1" applyFont="1"/>
    <xf numFmtId="0" fontId="0" fillId="0" borderId="0" xfId="0" applyBorder="1" applyAlignment="1">
      <alignment wrapText="1"/>
    </xf>
    <xf numFmtId="0" fontId="33" fillId="26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68" fontId="37" fillId="27" borderId="16" xfId="0" applyNumberFormat="1" applyFont="1" applyFill="1" applyBorder="1" applyAlignment="1">
      <alignment horizontal="center" vertical="center" wrapText="1"/>
    </xf>
    <xf numFmtId="168" fontId="37" fillId="27" borderId="28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</cellXfs>
  <cellStyles count="61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/>
    <cellStyle name="Normal 3" xfId="59"/>
    <cellStyle name="Notas" xfId="15" builtinId="10" customBuiltin="1"/>
    <cellStyle name="Porcentaje" xfId="60" builtinId="5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Text" xfId="37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2" name="BExGNTTP1JT5XUU86O2TJYM5MBET" hidden="1">
          <a:extLst>
            <a:ext uri="{FF2B5EF4-FFF2-40B4-BE49-F238E27FC236}">
              <a16:creationId xmlns:a16="http://schemas.microsoft.com/office/drawing/2014/main" xmlns="" id="{BDACE00D-D84D-4B4C-B87E-56E1D0A83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3" name="BEx3OCY523CMXS82QEU905BJNG7A" descr="infofield_prev.gif" hidden="1">
          <a:extLst>
            <a:ext uri="{FF2B5EF4-FFF2-40B4-BE49-F238E27FC236}">
              <a16:creationId xmlns:a16="http://schemas.microsoft.com/office/drawing/2014/main" xmlns="" id="{646D20D4-9B6A-4682-9CFF-EF638773A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4083050</xdr:colOff>
      <xdr:row>0</xdr:row>
      <xdr:rowOff>0</xdr:rowOff>
    </xdr:to>
    <xdr:pic macro="[1]!DesignIconClicked">
      <xdr:nvPicPr>
        <xdr:cNvPr id="4" name="BExEWBMTDQQ2M8UDDGTQ4NA548AX" descr="infofield_prev.gif" hidden="1">
          <a:extLst>
            <a:ext uri="{FF2B5EF4-FFF2-40B4-BE49-F238E27FC236}">
              <a16:creationId xmlns:a16="http://schemas.microsoft.com/office/drawing/2014/main" xmlns="" id="{F6CAA9DF-F0DF-42F5-A4C7-2223A0FC0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0"/>
          <a:ext cx="38449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5" name="BEx1SDD5LP38CAGC8DJ9E1OIRQCU" descr="infofield_prev.gif" hidden="1">
          <a:extLst>
            <a:ext uri="{FF2B5EF4-FFF2-40B4-BE49-F238E27FC236}">
              <a16:creationId xmlns:a16="http://schemas.microsoft.com/office/drawing/2014/main" xmlns="" id="{2EB9D301-0846-434A-8AE0-4D05AE7BE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1282700</xdr:colOff>
      <xdr:row>0</xdr:row>
      <xdr:rowOff>0</xdr:rowOff>
    </xdr:to>
    <xdr:pic macro="[1]!DesignIconClicked">
      <xdr:nvPicPr>
        <xdr:cNvPr id="6" name="BExIT6494J6QPOBAY5KXPD6XMYD2" descr="infofield_prev.gif" hidden="1">
          <a:extLst>
            <a:ext uri="{FF2B5EF4-FFF2-40B4-BE49-F238E27FC236}">
              <a16:creationId xmlns:a16="http://schemas.microsoft.com/office/drawing/2014/main" xmlns="" id="{4502D2C5-A537-4EBC-AE7A-C89FDE47D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128270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7" name="BExMQQJ245WT4VB5OXEDH8H8R5E9" hidden="1">
          <a:extLst>
            <a:ext uri="{FF2B5EF4-FFF2-40B4-BE49-F238E27FC236}">
              <a16:creationId xmlns:a16="http://schemas.microsoft.com/office/drawing/2014/main" xmlns="" id="{0FC998BA-B3A5-462E-8B5D-715FCD94A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pic macro="[1]!DesignIconClicked">
      <xdr:nvPicPr>
        <xdr:cNvPr id="8" name="BExEZ3A5PLVQL3R2GXZOL0XPQJ8P" hidden="1">
          <a:extLst>
            <a:ext uri="{FF2B5EF4-FFF2-40B4-BE49-F238E27FC236}">
              <a16:creationId xmlns:a16="http://schemas.microsoft.com/office/drawing/2014/main" xmlns="" id="{6C8C6C43-8291-47B3-8504-8EA60D374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10" name="BExMBES94Z07UQJOG4X98LHGRQ3Z" hidden="1">
          <a:extLst>
            <a:ext uri="{FF2B5EF4-FFF2-40B4-BE49-F238E27FC236}">
              <a16:creationId xmlns:a16="http://schemas.microsoft.com/office/drawing/2014/main" xmlns="" id="{7CC0D2D9-07D9-41E0-9698-C144519D6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11" name="BExKH71CU6FZD3JDV5L5SFHANPRL" hidden="1">
          <a:extLst>
            <a:ext uri="{FF2B5EF4-FFF2-40B4-BE49-F238E27FC236}">
              <a16:creationId xmlns:a16="http://schemas.microsoft.com/office/drawing/2014/main" xmlns="" id="{DEA33524-DA3A-4E8A-8A20-1BB20922C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2" name="BExQDU7WXPJYSMBER3C7WEQ99KFY" hidden="1">
          <a:extLst>
            <a:ext uri="{FF2B5EF4-FFF2-40B4-BE49-F238E27FC236}">
              <a16:creationId xmlns:a16="http://schemas.microsoft.com/office/drawing/2014/main" xmlns="" id="{BB10F467-8DCA-46C1-9D5F-D3E8841EE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13" name="BExMGFCTXFTSK322JFOYO8VZ6I70" hidden="1">
          <a:extLst>
            <a:ext uri="{FF2B5EF4-FFF2-40B4-BE49-F238E27FC236}">
              <a16:creationId xmlns:a16="http://schemas.microsoft.com/office/drawing/2014/main" xmlns="" id="{91856DEF-C4B6-4070-A9FD-6D375505B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14" name="BExOIGO2O9HUZV8IZVT2OSZZGLL9" hidden="1">
          <a:extLst>
            <a:ext uri="{FF2B5EF4-FFF2-40B4-BE49-F238E27FC236}">
              <a16:creationId xmlns:a16="http://schemas.microsoft.com/office/drawing/2014/main" xmlns="" id="{096A5029-B31A-4C2E-BA47-F8CE1CE0E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pic macro="[1]!DesignIconClicked">
      <xdr:nvPicPr>
        <xdr:cNvPr id="15" name="BExS50FBQ2591R3KFHM5SREHYMNJ" hidden="1">
          <a:extLst>
            <a:ext uri="{FF2B5EF4-FFF2-40B4-BE49-F238E27FC236}">
              <a16:creationId xmlns:a16="http://schemas.microsoft.com/office/drawing/2014/main" xmlns="" id="{DB44B2C4-92D8-4AF1-BB5B-E82922ADC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16" name="BExUC73RIFQLJQ8G52NTQ3QJATRS" hidden="1">
          <a:extLst>
            <a:ext uri="{FF2B5EF4-FFF2-40B4-BE49-F238E27FC236}">
              <a16:creationId xmlns:a16="http://schemas.microsoft.com/office/drawing/2014/main" xmlns="" id="{C7FA28FB-EF80-40F6-BFC8-49813AEB1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596900</xdr:colOff>
      <xdr:row>0</xdr:row>
      <xdr:rowOff>149225</xdr:rowOff>
    </xdr:to>
    <xdr:pic macro="[1]!DesignIconClicked">
      <xdr:nvPicPr>
        <xdr:cNvPr id="26" name="BExF5DEOMCAGFTAJLOVFY28QDWMY" hidden="1">
          <a:extLst>
            <a:ext uri="{FF2B5EF4-FFF2-40B4-BE49-F238E27FC236}">
              <a16:creationId xmlns:a16="http://schemas.microsoft.com/office/drawing/2014/main" xmlns="" id="{8854A3BA-3159-4DEB-9648-68FBE4AB9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0" y="0"/>
          <a:ext cx="596900" cy="149225"/>
        </a:xfrm>
        <a:prstGeom prst="rect">
          <a:avLst/>
        </a:prstGeom>
      </xdr:spPr>
    </xdr:pic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596900</xdr:colOff>
      <xdr:row>0</xdr:row>
      <xdr:rowOff>149225</xdr:rowOff>
    </xdr:to>
    <xdr:pic macro="[1]!DesignIconClicked">
      <xdr:nvPicPr>
        <xdr:cNvPr id="28" name="BExY59IYWVF8QIZCC609QX7585TS" hidden="1">
          <a:extLst>
            <a:ext uri="{FF2B5EF4-FFF2-40B4-BE49-F238E27FC236}">
              <a16:creationId xmlns:a16="http://schemas.microsoft.com/office/drawing/2014/main" xmlns="" id="{B22E4DF7-A165-4D52-979A-E30F31C8AB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49350" y="0"/>
          <a:ext cx="596900" cy="1492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149225</xdr:rowOff>
    </xdr:to>
    <xdr:pic macro="[1]!DesignIconClicked">
      <xdr:nvPicPr>
        <xdr:cNvPr id="18" name="BExMNKHUEMSV6JAEFXXWTKLUTR5E" hidden="1">
          <a:extLst>
            <a:ext uri="{FF2B5EF4-FFF2-40B4-BE49-F238E27FC236}">
              <a16:creationId xmlns:a16="http://schemas.microsoft.com/office/drawing/2014/main" xmlns="" id="{3F45D195-D0C1-4126-8D5B-7267368D3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2206625</xdr:colOff>
      <xdr:row>0</xdr:row>
      <xdr:rowOff>149225</xdr:rowOff>
    </xdr:to>
    <xdr:pic macro="[1]!DesignIconClicked">
      <xdr:nvPicPr>
        <xdr:cNvPr id="20" name="BExIN5VX24DTS5MTORSADLE4B6BJ" hidden="1">
          <a:extLst>
            <a:ext uri="{FF2B5EF4-FFF2-40B4-BE49-F238E27FC236}">
              <a16:creationId xmlns:a16="http://schemas.microsoft.com/office/drawing/2014/main" xmlns="" id="{5FADD7DC-9744-42E5-896A-2E6E9B040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2206625" cy="1492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911225</xdr:colOff>
      <xdr:row>0</xdr:row>
      <xdr:rowOff>149225</xdr:rowOff>
    </xdr:to>
    <xdr:pic macro="[1]!DesignIconClicked">
      <xdr:nvPicPr>
        <xdr:cNvPr id="22" name="BExIQLIF1ESZ453BKSJ7Q7TXOWRR" hidden="1">
          <a:extLst>
            <a:ext uri="{FF2B5EF4-FFF2-40B4-BE49-F238E27FC236}">
              <a16:creationId xmlns:a16="http://schemas.microsoft.com/office/drawing/2014/main" xmlns="" id="{87447CB8-F3FD-4E36-9A9D-C5FCEBD78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0"/>
          <a:ext cx="911225" cy="149225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196850</xdr:colOff>
      <xdr:row>0</xdr:row>
      <xdr:rowOff>149225</xdr:rowOff>
    </xdr:to>
    <xdr:pic macro="[1]!DesignIconClicked">
      <xdr:nvPicPr>
        <xdr:cNvPr id="24" name="BEx98KDMCTMUIL9BZZ0DY6K25P1W" hidden="1">
          <a:extLst>
            <a:ext uri="{FF2B5EF4-FFF2-40B4-BE49-F238E27FC236}">
              <a16:creationId xmlns:a16="http://schemas.microsoft.com/office/drawing/2014/main" xmlns="" id="{54A7BC9C-DE8A-4D89-A706-F84413205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1975" y="0"/>
          <a:ext cx="196850" cy="149225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</xdr:row>
      <xdr:rowOff>59531</xdr:rowOff>
    </xdr:from>
    <xdr:to>
      <xdr:col>2</xdr:col>
      <xdr:colOff>778669</xdr:colOff>
      <xdr:row>6</xdr:row>
      <xdr:rowOff>68716</xdr:rowOff>
    </xdr:to>
    <xdr:pic>
      <xdr:nvPicPr>
        <xdr:cNvPr id="23" name="2 Imagen">
          <a:extLst>
            <a:ext uri="{FF2B5EF4-FFF2-40B4-BE49-F238E27FC236}">
              <a16:creationId xmlns:a16="http://schemas.microsoft.com/office/drawing/2014/main" xmlns="" id="{BA0588CB-C6C3-4444-BBB8-37A21FDD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319" y="383381"/>
          <a:ext cx="504825" cy="63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1366044</xdr:colOff>
      <xdr:row>22</xdr:row>
      <xdr:rowOff>44450</xdr:rowOff>
    </xdr:to>
    <xdr:pic macro="[1]!DesignIconClicked">
      <xdr:nvPicPr>
        <xdr:cNvPr id="3" name="BExY5D4GBM2HQQXYZRYURCPROL94" hidden="1">
          <a:extLst>
            <a:ext uri="{FF2B5EF4-FFF2-40B4-BE49-F238E27FC236}">
              <a16:creationId xmlns:a16="http://schemas.microsoft.com/office/drawing/2014/main" xmlns="" id="{550CED07-5413-4F54-8FBD-BF296D5C9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3325" cy="371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1420812</xdr:colOff>
      <xdr:row>35</xdr:row>
      <xdr:rowOff>144462</xdr:rowOff>
    </xdr:to>
    <xdr:pic macro="[1]!DesignIconClicked">
      <xdr:nvPicPr>
        <xdr:cNvPr id="3" name="BExQ8OENSVHS120O1IJQQHZY3P7C" hidden="1">
          <a:extLst>
            <a:ext uri="{FF2B5EF4-FFF2-40B4-BE49-F238E27FC236}">
              <a16:creationId xmlns:a16="http://schemas.microsoft.com/office/drawing/2014/main" xmlns="" id="{22774382-FDE4-49D7-B723-BB19ECC1C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45250" cy="597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9"/>
  <sheetViews>
    <sheetView showGridLines="0" tabSelected="1" view="pageBreakPreview" topLeftCell="A32" zoomScale="60" zoomScaleNormal="100" workbookViewId="0">
      <selection activeCell="P52" sqref="P52"/>
    </sheetView>
  </sheetViews>
  <sheetFormatPr baseColWidth="10" defaultColWidth="9.140625" defaultRowHeight="12.75" x14ac:dyDescent="0.2"/>
  <cols>
    <col min="1" max="1" width="1.85546875" customWidth="1"/>
    <col min="2" max="2" width="3.7109375" customWidth="1"/>
    <col min="3" max="3" width="33.28515625" style="27" customWidth="1"/>
    <col min="4" max="4" width="15.140625" style="27" bestFit="1" customWidth="1"/>
    <col min="5" max="5" width="15.140625" style="28" bestFit="1" customWidth="1"/>
    <col min="6" max="6" width="3.140625" style="28" customWidth="1"/>
    <col min="7" max="7" width="32.42578125" style="27" customWidth="1"/>
    <col min="8" max="8" width="15.5703125" bestFit="1" customWidth="1"/>
    <col min="9" max="9" width="15.42578125" bestFit="1" customWidth="1"/>
    <col min="10" max="10" width="17.42578125" hidden="1" customWidth="1"/>
    <col min="11" max="11" width="0" hidden="1" customWidth="1"/>
    <col min="13" max="13" width="13.28515625" customWidth="1"/>
    <col min="14" max="14" width="17.7109375" bestFit="1" customWidth="1"/>
  </cols>
  <sheetData>
    <row r="1" spans="2:13" s="2" customFormat="1" x14ac:dyDescent="0.2">
      <c r="B1" s="1"/>
      <c r="C1" s="20"/>
      <c r="D1" s="20"/>
      <c r="E1" s="21"/>
      <c r="F1" s="21"/>
      <c r="G1" s="22"/>
      <c r="H1" s="3"/>
      <c r="L1" s="4"/>
      <c r="M1" s="1"/>
    </row>
    <row r="2" spans="2:13" s="2" customFormat="1" x14ac:dyDescent="0.2">
      <c r="B2" s="1"/>
      <c r="C2" s="20"/>
      <c r="D2" s="20"/>
      <c r="E2" s="23"/>
      <c r="F2" s="23"/>
      <c r="G2" s="22"/>
      <c r="H2" s="3"/>
      <c r="L2" s="4"/>
      <c r="M2" s="1"/>
    </row>
    <row r="3" spans="2:13" ht="15.75" x14ac:dyDescent="0.25">
      <c r="B3" s="15" t="s">
        <v>3</v>
      </c>
      <c r="C3" s="24"/>
      <c r="D3" s="24"/>
      <c r="E3" s="24"/>
      <c r="F3" s="24"/>
      <c r="G3" s="24"/>
      <c r="H3" s="15"/>
      <c r="I3" s="15"/>
    </row>
    <row r="4" spans="2:13" x14ac:dyDescent="0.2">
      <c r="B4" s="16" t="s">
        <v>4</v>
      </c>
      <c r="C4" s="25"/>
      <c r="D4" s="25"/>
      <c r="E4" s="25"/>
      <c r="F4" s="25"/>
      <c r="G4" s="25"/>
      <c r="H4" s="17"/>
      <c r="I4" s="17"/>
    </row>
    <row r="5" spans="2:13" x14ac:dyDescent="0.2">
      <c r="B5" s="16" t="s">
        <v>66</v>
      </c>
      <c r="C5" s="25"/>
      <c r="D5" s="25"/>
      <c r="E5" s="25"/>
      <c r="F5" s="25"/>
      <c r="G5" s="25"/>
      <c r="H5" s="17"/>
      <c r="I5" s="17"/>
    </row>
    <row r="6" spans="2:13" ht="8.25" customHeight="1" x14ac:dyDescent="0.2">
      <c r="B6" s="18"/>
      <c r="C6" s="26"/>
      <c r="D6" s="26"/>
      <c r="E6" s="26"/>
      <c r="F6" s="26"/>
      <c r="G6" s="26"/>
      <c r="H6" s="19"/>
      <c r="I6" s="19"/>
    </row>
    <row r="7" spans="2:13" ht="13.5" thickBot="1" x14ac:dyDescent="0.25">
      <c r="B7" s="131" t="s">
        <v>5</v>
      </c>
      <c r="C7" s="131"/>
      <c r="D7" s="131"/>
      <c r="E7" s="131"/>
      <c r="F7" s="131"/>
      <c r="G7" s="131"/>
      <c r="H7" s="131"/>
      <c r="I7" s="131"/>
    </row>
    <row r="8" spans="2:13" ht="13.5" thickBot="1" x14ac:dyDescent="0.25">
      <c r="B8" s="83" t="s">
        <v>2</v>
      </c>
      <c r="C8" s="84"/>
      <c r="D8" s="85">
        <v>2023</v>
      </c>
      <c r="E8" s="86">
        <v>2022</v>
      </c>
      <c r="F8" s="136" t="s">
        <v>63</v>
      </c>
      <c r="G8" s="137"/>
      <c r="H8" s="87">
        <v>2023</v>
      </c>
      <c r="I8" s="88">
        <v>2022</v>
      </c>
    </row>
    <row r="9" spans="2:13" x14ac:dyDescent="0.2">
      <c r="B9" s="122"/>
      <c r="C9" s="106"/>
      <c r="D9" s="123"/>
      <c r="E9" s="124"/>
      <c r="F9" s="105"/>
      <c r="G9" s="106"/>
      <c r="H9" s="107"/>
      <c r="I9" s="108"/>
    </row>
    <row r="10" spans="2:13" x14ac:dyDescent="0.2">
      <c r="B10" s="31"/>
      <c r="C10" s="93"/>
      <c r="D10" s="32"/>
      <c r="E10" s="33"/>
      <c r="F10" s="109"/>
      <c r="G10" s="95"/>
      <c r="H10" s="34"/>
      <c r="I10" s="35"/>
    </row>
    <row r="11" spans="2:13" x14ac:dyDescent="0.2">
      <c r="B11" s="36"/>
      <c r="C11" s="96" t="s">
        <v>6</v>
      </c>
      <c r="D11" s="37"/>
      <c r="E11" s="38"/>
      <c r="F11" s="110"/>
      <c r="G11" s="96" t="s">
        <v>27</v>
      </c>
      <c r="H11" s="39"/>
      <c r="I11" s="40"/>
    </row>
    <row r="12" spans="2:13" x14ac:dyDescent="0.2">
      <c r="B12" s="36"/>
      <c r="C12" s="94" t="s">
        <v>7</v>
      </c>
      <c r="D12" s="41">
        <v>2697592194.3099999</v>
      </c>
      <c r="E12" s="42">
        <v>1107353894.46</v>
      </c>
      <c r="F12" s="111"/>
      <c r="G12" s="94" t="s">
        <v>28</v>
      </c>
      <c r="H12" s="39">
        <v>4289743046.9499998</v>
      </c>
      <c r="I12" s="40">
        <v>4262702981.46</v>
      </c>
      <c r="L12" s="90"/>
      <c r="M12" s="129"/>
    </row>
    <row r="13" spans="2:13" ht="22.5" x14ac:dyDescent="0.2">
      <c r="B13" s="36"/>
      <c r="C13" s="94" t="s">
        <v>8</v>
      </c>
      <c r="D13" s="41">
        <v>1332014663.8499999</v>
      </c>
      <c r="E13" s="42">
        <v>835077205.38</v>
      </c>
      <c r="F13" s="111"/>
      <c r="G13" s="94" t="s">
        <v>29</v>
      </c>
      <c r="H13" s="39">
        <v>233333340</v>
      </c>
      <c r="I13" s="40">
        <v>500000000</v>
      </c>
      <c r="L13" s="90"/>
      <c r="M13" s="89"/>
    </row>
    <row r="14" spans="2:13" ht="22.5" x14ac:dyDescent="0.2">
      <c r="B14" s="36"/>
      <c r="C14" s="43" t="s">
        <v>9</v>
      </c>
      <c r="D14" s="41">
        <v>366264146.16000003</v>
      </c>
      <c r="E14" s="42">
        <v>281843166.63</v>
      </c>
      <c r="F14" s="111"/>
      <c r="G14" s="94" t="s">
        <v>30</v>
      </c>
      <c r="H14" s="39">
        <v>127482353.45</v>
      </c>
      <c r="I14" s="40">
        <v>791373313.82000005</v>
      </c>
      <c r="L14" s="90"/>
      <c r="M14" s="89"/>
    </row>
    <row r="15" spans="2:13" x14ac:dyDescent="0.2">
      <c r="B15" s="36"/>
      <c r="C15" s="43" t="s">
        <v>10</v>
      </c>
      <c r="D15" s="41">
        <v>0</v>
      </c>
      <c r="E15" s="42">
        <v>0</v>
      </c>
      <c r="F15" s="111"/>
      <c r="G15" s="94" t="s">
        <v>31</v>
      </c>
      <c r="H15" s="39">
        <v>0</v>
      </c>
      <c r="I15" s="40">
        <v>0</v>
      </c>
      <c r="L15" s="91"/>
    </row>
    <row r="16" spans="2:13" x14ac:dyDescent="0.2">
      <c r="B16" s="44"/>
      <c r="C16" s="45" t="s">
        <v>11</v>
      </c>
      <c r="D16" s="41">
        <v>486820.21</v>
      </c>
      <c r="E16" s="42">
        <v>578456.49</v>
      </c>
      <c r="F16" s="111"/>
      <c r="G16" s="94" t="s">
        <v>32</v>
      </c>
      <c r="H16" s="39">
        <v>0</v>
      </c>
      <c r="I16" s="40">
        <v>0</v>
      </c>
      <c r="L16" s="90"/>
    </row>
    <row r="17" spans="2:12" ht="33.75" x14ac:dyDescent="0.2">
      <c r="B17" s="46"/>
      <c r="C17" s="45" t="s">
        <v>12</v>
      </c>
      <c r="D17" s="41">
        <v>0</v>
      </c>
      <c r="E17" s="42">
        <v>0</v>
      </c>
      <c r="F17" s="111"/>
      <c r="G17" s="94" t="s">
        <v>33</v>
      </c>
      <c r="H17" s="39">
        <v>223340013.91</v>
      </c>
      <c r="I17" s="40">
        <v>225281522.38</v>
      </c>
      <c r="L17" s="91"/>
    </row>
    <row r="18" spans="2:12" x14ac:dyDescent="0.2">
      <c r="B18" s="31"/>
      <c r="C18" s="43" t="s">
        <v>13</v>
      </c>
      <c r="D18" s="41">
        <v>0</v>
      </c>
      <c r="E18" s="47">
        <v>0</v>
      </c>
      <c r="F18" s="112"/>
      <c r="G18" s="94" t="s">
        <v>34</v>
      </c>
      <c r="H18" s="39">
        <v>0</v>
      </c>
      <c r="I18" s="40">
        <v>0</v>
      </c>
      <c r="L18" s="91"/>
    </row>
    <row r="19" spans="2:12" x14ac:dyDescent="0.2">
      <c r="B19" s="31"/>
      <c r="C19" s="43" t="s">
        <v>14</v>
      </c>
      <c r="D19" s="48"/>
      <c r="E19" s="49"/>
      <c r="F19" s="113"/>
      <c r="G19" s="94" t="s">
        <v>35</v>
      </c>
      <c r="H19" s="39">
        <v>2255719638.2600002</v>
      </c>
      <c r="I19" s="40">
        <v>853202279.99000001</v>
      </c>
    </row>
    <row r="20" spans="2:12" x14ac:dyDescent="0.2">
      <c r="B20" s="36"/>
      <c r="C20" s="50" t="s">
        <v>15</v>
      </c>
      <c r="D20" s="51">
        <f>SUM(D12:D19)</f>
        <v>4396357824.5299997</v>
      </c>
      <c r="E20" s="52">
        <f>SUM(E12:E19)</f>
        <v>2224852722.96</v>
      </c>
      <c r="F20" s="114"/>
      <c r="G20" s="97" t="s">
        <v>14</v>
      </c>
      <c r="H20" s="53"/>
      <c r="I20" s="54"/>
    </row>
    <row r="21" spans="2:12" x14ac:dyDescent="0.2">
      <c r="B21" s="36"/>
      <c r="C21" s="96" t="s">
        <v>14</v>
      </c>
      <c r="D21" s="48"/>
      <c r="E21" s="49"/>
      <c r="F21" s="113"/>
      <c r="G21" s="98" t="s">
        <v>36</v>
      </c>
      <c r="H21" s="53">
        <f>SUM(H12:H20)</f>
        <v>7129618392.5699997</v>
      </c>
      <c r="I21" s="54">
        <f>SUM(I12:I20)</f>
        <v>6632560097.6499996</v>
      </c>
    </row>
    <row r="22" spans="2:12" x14ac:dyDescent="0.2">
      <c r="B22" s="31"/>
      <c r="C22" s="96" t="s">
        <v>16</v>
      </c>
      <c r="D22" s="48"/>
      <c r="E22" s="55"/>
      <c r="F22" s="115"/>
      <c r="G22" s="96" t="s">
        <v>14</v>
      </c>
      <c r="H22" s="56"/>
      <c r="I22" s="57"/>
    </row>
    <row r="23" spans="2:12" ht="22.5" x14ac:dyDescent="0.2">
      <c r="B23" s="58"/>
      <c r="C23" s="94" t="s">
        <v>17</v>
      </c>
      <c r="D23" s="41">
        <v>29985063111.560001</v>
      </c>
      <c r="E23" s="42">
        <v>27562301726.75</v>
      </c>
      <c r="F23" s="111"/>
      <c r="G23" s="96" t="s">
        <v>37</v>
      </c>
      <c r="H23" s="39"/>
      <c r="I23" s="40"/>
    </row>
    <row r="24" spans="2:12" ht="22.5" x14ac:dyDescent="0.2">
      <c r="B24" s="58"/>
      <c r="C24" s="94" t="s">
        <v>18</v>
      </c>
      <c r="D24" s="41">
        <v>180010314.5</v>
      </c>
      <c r="E24" s="42">
        <v>180010314.5</v>
      </c>
      <c r="F24" s="111"/>
      <c r="G24" s="94" t="s">
        <v>38</v>
      </c>
      <c r="H24" s="39">
        <v>0</v>
      </c>
      <c r="I24" s="40">
        <v>0</v>
      </c>
    </row>
    <row r="25" spans="2:12" ht="22.5" x14ac:dyDescent="0.2">
      <c r="B25" s="58"/>
      <c r="C25" s="94" t="s">
        <v>19</v>
      </c>
      <c r="D25" s="41">
        <v>39321007144.290001</v>
      </c>
      <c r="E25" s="42">
        <v>26652833539.139999</v>
      </c>
      <c r="F25" s="111"/>
      <c r="G25" s="97" t="s">
        <v>39</v>
      </c>
      <c r="H25" s="39">
        <v>0</v>
      </c>
      <c r="I25" s="40">
        <v>0</v>
      </c>
    </row>
    <row r="26" spans="2:12" x14ac:dyDescent="0.2">
      <c r="B26" s="36"/>
      <c r="C26" s="94" t="s">
        <v>20</v>
      </c>
      <c r="D26" s="41">
        <v>4437570170.1599998</v>
      </c>
      <c r="E26" s="42">
        <v>3646680264.54</v>
      </c>
      <c r="F26" s="111"/>
      <c r="G26" s="97" t="s">
        <v>40</v>
      </c>
      <c r="H26" s="39">
        <v>19341156021.330002</v>
      </c>
      <c r="I26" s="40">
        <v>18841085626.900002</v>
      </c>
    </row>
    <row r="27" spans="2:12" x14ac:dyDescent="0.2">
      <c r="B27" s="46"/>
      <c r="C27" s="94" t="s">
        <v>21</v>
      </c>
      <c r="D27" s="41">
        <v>176996568.83000001</v>
      </c>
      <c r="E27" s="42">
        <v>167323450.16</v>
      </c>
      <c r="F27" s="111"/>
      <c r="G27" s="97" t="s">
        <v>41</v>
      </c>
      <c r="H27" s="39">
        <v>0</v>
      </c>
      <c r="I27" s="40">
        <v>0</v>
      </c>
    </row>
    <row r="28" spans="2:12" ht="33.75" x14ac:dyDescent="0.2">
      <c r="B28" s="58"/>
      <c r="C28" s="94" t="s">
        <v>22</v>
      </c>
      <c r="D28" s="59">
        <v>-1159135562.1900001</v>
      </c>
      <c r="E28" s="60">
        <v>-1139076499.74</v>
      </c>
      <c r="F28" s="116"/>
      <c r="G28" s="97" t="s">
        <v>42</v>
      </c>
      <c r="H28" s="39">
        <v>0</v>
      </c>
      <c r="I28" s="40">
        <v>0</v>
      </c>
    </row>
    <row r="29" spans="2:12" x14ac:dyDescent="0.2">
      <c r="B29" s="36"/>
      <c r="C29" s="94" t="s">
        <v>23</v>
      </c>
      <c r="D29" s="41">
        <v>32457644.670000002</v>
      </c>
      <c r="E29" s="42">
        <v>32457644.670000002</v>
      </c>
      <c r="F29" s="111"/>
      <c r="G29" s="97" t="s">
        <v>43</v>
      </c>
      <c r="H29" s="39">
        <v>0</v>
      </c>
      <c r="I29" s="40">
        <v>0</v>
      </c>
    </row>
    <row r="30" spans="2:12" ht="22.5" x14ac:dyDescent="0.2">
      <c r="B30" s="58"/>
      <c r="C30" s="94" t="s">
        <v>24</v>
      </c>
      <c r="D30" s="41">
        <v>0</v>
      </c>
      <c r="E30" s="42">
        <v>0</v>
      </c>
      <c r="F30" s="111"/>
      <c r="G30" s="97" t="s">
        <v>14</v>
      </c>
      <c r="H30" s="39"/>
      <c r="I30" s="40"/>
    </row>
    <row r="31" spans="2:12" x14ac:dyDescent="0.2">
      <c r="B31" s="58"/>
      <c r="C31" s="94" t="s">
        <v>25</v>
      </c>
      <c r="D31" s="41">
        <v>0</v>
      </c>
      <c r="E31" s="42">
        <v>0</v>
      </c>
      <c r="F31" s="111"/>
      <c r="G31" s="97" t="s">
        <v>14</v>
      </c>
      <c r="H31" s="53"/>
      <c r="I31" s="54"/>
    </row>
    <row r="32" spans="2:12" ht="12.75" customHeight="1" x14ac:dyDescent="0.2">
      <c r="B32" s="31"/>
      <c r="C32" s="94" t="s">
        <v>14</v>
      </c>
      <c r="D32" s="48"/>
      <c r="E32" s="49"/>
      <c r="F32" s="113"/>
      <c r="G32" s="61" t="s">
        <v>44</v>
      </c>
      <c r="H32" s="53">
        <f>SUM(H24:H31)</f>
        <v>19341156021.330002</v>
      </c>
      <c r="I32" s="54">
        <f>SUM(I24:I31)</f>
        <v>18841085626.900002</v>
      </c>
    </row>
    <row r="33" spans="2:14" x14ac:dyDescent="0.2">
      <c r="B33" s="31"/>
      <c r="C33" s="98" t="s">
        <v>26</v>
      </c>
      <c r="D33" s="62">
        <f>SUM(D23:D32)</f>
        <v>72973969391.820007</v>
      </c>
      <c r="E33" s="125">
        <f>SUM(E23:E32)</f>
        <v>57102530440.020004</v>
      </c>
      <c r="F33" s="114"/>
      <c r="G33" s="61" t="s">
        <v>14</v>
      </c>
      <c r="H33" s="63"/>
      <c r="I33" s="64"/>
    </row>
    <row r="34" spans="2:14" ht="24" customHeight="1" thickBot="1" x14ac:dyDescent="0.25">
      <c r="B34" s="31"/>
      <c r="C34" s="98" t="s">
        <v>62</v>
      </c>
      <c r="D34" s="65">
        <f>+D20+D33</f>
        <v>77370327216.350006</v>
      </c>
      <c r="E34" s="66">
        <f>+E20+E33</f>
        <v>59327383162.980003</v>
      </c>
      <c r="F34" s="117"/>
      <c r="G34" s="99" t="s">
        <v>45</v>
      </c>
      <c r="H34" s="53">
        <f>+H32+H21</f>
        <v>26470774413.900002</v>
      </c>
      <c r="I34" s="54">
        <f>+I32+I21</f>
        <v>25473645724.550003</v>
      </c>
    </row>
    <row r="35" spans="2:14" ht="13.5" thickTop="1" x14ac:dyDescent="0.2">
      <c r="B35" s="31"/>
      <c r="C35" s="98"/>
      <c r="D35" s="62"/>
      <c r="E35" s="52"/>
      <c r="F35" s="114"/>
      <c r="G35" s="94" t="s">
        <v>14</v>
      </c>
      <c r="H35" s="39"/>
      <c r="I35" s="40"/>
    </row>
    <row r="36" spans="2:14" x14ac:dyDescent="0.2">
      <c r="B36" s="31"/>
      <c r="C36" s="100" t="s">
        <v>14</v>
      </c>
      <c r="D36" s="67"/>
      <c r="E36" s="68"/>
      <c r="F36" s="118"/>
      <c r="G36" s="99" t="s">
        <v>46</v>
      </c>
      <c r="H36" s="39"/>
      <c r="I36" s="40"/>
    </row>
    <row r="37" spans="2:14" ht="22.5" x14ac:dyDescent="0.2">
      <c r="B37" s="31"/>
      <c r="C37" s="100" t="s">
        <v>14</v>
      </c>
      <c r="D37" s="67"/>
      <c r="E37" s="68"/>
      <c r="F37" s="118"/>
      <c r="G37" s="99" t="s">
        <v>47</v>
      </c>
      <c r="H37" s="69">
        <f>SUM(H38:H40)</f>
        <v>39034834767.93</v>
      </c>
      <c r="I37" s="119">
        <f>SUM(I38:I40)</f>
        <v>36872608224.989998</v>
      </c>
      <c r="L37" s="129"/>
    </row>
    <row r="38" spans="2:14" x14ac:dyDescent="0.2">
      <c r="B38" s="31"/>
      <c r="C38" s="100" t="s">
        <v>14</v>
      </c>
      <c r="D38" s="67"/>
      <c r="E38" s="68"/>
      <c r="F38" s="118"/>
      <c r="G38" s="94" t="s">
        <v>48</v>
      </c>
      <c r="H38" s="39">
        <v>38991887280.970001</v>
      </c>
      <c r="I38" s="40">
        <v>36863436707.029999</v>
      </c>
    </row>
    <row r="39" spans="2:14" x14ac:dyDescent="0.2">
      <c r="B39" s="31"/>
      <c r="C39" s="100" t="s">
        <v>14</v>
      </c>
      <c r="D39" s="67"/>
      <c r="E39" s="68"/>
      <c r="F39" s="118"/>
      <c r="G39" s="94" t="s">
        <v>49</v>
      </c>
      <c r="H39" s="39">
        <v>33775969</v>
      </c>
      <c r="I39" s="40">
        <v>0</v>
      </c>
    </row>
    <row r="40" spans="2:14" ht="22.5" x14ac:dyDescent="0.2">
      <c r="B40" s="31"/>
      <c r="C40" s="100" t="s">
        <v>14</v>
      </c>
      <c r="D40" s="67"/>
      <c r="E40" s="68"/>
      <c r="F40" s="118"/>
      <c r="G40" s="94" t="s">
        <v>50</v>
      </c>
      <c r="H40" s="39">
        <v>9171517.9600000009</v>
      </c>
      <c r="I40" s="40">
        <v>9171517.9600000009</v>
      </c>
    </row>
    <row r="41" spans="2:14" x14ac:dyDescent="0.2">
      <c r="B41" s="31"/>
      <c r="C41" s="100" t="s">
        <v>14</v>
      </c>
      <c r="D41" s="67"/>
      <c r="E41" s="68"/>
      <c r="F41" s="118"/>
      <c r="G41" s="99" t="s">
        <v>14</v>
      </c>
      <c r="H41" s="39"/>
      <c r="I41" s="40"/>
    </row>
    <row r="42" spans="2:14" ht="22.5" x14ac:dyDescent="0.2">
      <c r="B42" s="31"/>
      <c r="C42" s="100" t="s">
        <v>14</v>
      </c>
      <c r="D42" s="67"/>
      <c r="E42" s="68"/>
      <c r="F42" s="118"/>
      <c r="G42" s="99" t="s">
        <v>51</v>
      </c>
      <c r="H42" s="69">
        <f>SUM(H43:H47)</f>
        <v>11864718034.520004</v>
      </c>
      <c r="I42" s="119">
        <f>SUM(I43:I47)</f>
        <v>-3018870786.5600014</v>
      </c>
    </row>
    <row r="43" spans="2:14" ht="22.5" x14ac:dyDescent="0.2">
      <c r="B43" s="31"/>
      <c r="C43" s="100" t="s">
        <v>14</v>
      </c>
      <c r="D43" s="67"/>
      <c r="E43" s="68"/>
      <c r="F43" s="118"/>
      <c r="G43" s="101" t="s">
        <v>52</v>
      </c>
      <c r="H43" s="39">
        <v>3015011894.5300002</v>
      </c>
      <c r="I43" s="39">
        <v>2618854488.7399998</v>
      </c>
    </row>
    <row r="44" spans="2:14" x14ac:dyDescent="0.2">
      <c r="B44" s="31"/>
      <c r="C44" s="100" t="s">
        <v>14</v>
      </c>
      <c r="D44" s="67"/>
      <c r="E44" s="68"/>
      <c r="F44" s="118"/>
      <c r="G44" s="101" t="s">
        <v>53</v>
      </c>
      <c r="H44" s="39">
        <v>12754192674.25</v>
      </c>
      <c r="I44" s="39">
        <v>9554445590.5799999</v>
      </c>
      <c r="M44" s="127"/>
      <c r="N44" s="128"/>
    </row>
    <row r="45" spans="2:14" x14ac:dyDescent="0.2">
      <c r="B45" s="31"/>
      <c r="C45" s="100" t="s">
        <v>14</v>
      </c>
      <c r="D45" s="67"/>
      <c r="E45" s="68"/>
      <c r="F45" s="118"/>
      <c r="G45" s="94" t="s">
        <v>54</v>
      </c>
      <c r="H45" s="39">
        <v>17400611467.450001</v>
      </c>
      <c r="I45" s="39">
        <v>6638211712.0900002</v>
      </c>
    </row>
    <row r="46" spans="2:14" x14ac:dyDescent="0.2">
      <c r="B46" s="31"/>
      <c r="C46" s="100" t="s">
        <v>14</v>
      </c>
      <c r="D46" s="67"/>
      <c r="E46" s="68"/>
      <c r="F46" s="118"/>
      <c r="G46" s="94" t="s">
        <v>55</v>
      </c>
      <c r="H46" s="39">
        <v>0</v>
      </c>
      <c r="I46" s="39">
        <v>0</v>
      </c>
    </row>
    <row r="47" spans="2:14" ht="22.5" x14ac:dyDescent="0.2">
      <c r="B47" s="31"/>
      <c r="C47" s="100" t="s">
        <v>14</v>
      </c>
      <c r="D47" s="67"/>
      <c r="E47" s="68"/>
      <c r="F47" s="118"/>
      <c r="G47" s="94" t="s">
        <v>56</v>
      </c>
      <c r="H47" s="70">
        <v>-21305098001.709999</v>
      </c>
      <c r="I47" s="70">
        <v>-21830382577.970001</v>
      </c>
    </row>
    <row r="48" spans="2:14" x14ac:dyDescent="0.2">
      <c r="B48" s="31"/>
      <c r="C48" s="100" t="s">
        <v>14</v>
      </c>
      <c r="D48" s="67"/>
      <c r="E48" s="71"/>
      <c r="F48" s="118"/>
      <c r="G48" s="92" t="s">
        <v>14</v>
      </c>
      <c r="H48" s="53"/>
      <c r="I48" s="102"/>
    </row>
    <row r="49" spans="2:12" ht="33.75" x14ac:dyDescent="0.2">
      <c r="B49" s="31"/>
      <c r="C49" s="100" t="s">
        <v>14</v>
      </c>
      <c r="D49" s="67"/>
      <c r="E49" s="71"/>
      <c r="F49" s="118"/>
      <c r="G49" s="92" t="s">
        <v>57</v>
      </c>
      <c r="H49" s="63">
        <v>0</v>
      </c>
      <c r="I49" s="103">
        <v>0</v>
      </c>
    </row>
    <row r="50" spans="2:12" x14ac:dyDescent="0.2">
      <c r="B50" s="31"/>
      <c r="C50" s="104" t="s">
        <v>14</v>
      </c>
      <c r="D50" s="72"/>
      <c r="E50" s="33"/>
      <c r="F50" s="109"/>
      <c r="G50" s="73" t="s">
        <v>58</v>
      </c>
      <c r="H50" s="74">
        <v>0</v>
      </c>
      <c r="I50" s="35">
        <v>0</v>
      </c>
    </row>
    <row r="51" spans="2:12" ht="22.5" x14ac:dyDescent="0.2">
      <c r="B51" s="36"/>
      <c r="C51" s="93" t="s">
        <v>14</v>
      </c>
      <c r="D51" s="75"/>
      <c r="E51" s="33"/>
      <c r="F51" s="109"/>
      <c r="G51" s="94" t="s">
        <v>59</v>
      </c>
      <c r="H51" s="56">
        <v>0</v>
      </c>
      <c r="I51" s="35">
        <v>0</v>
      </c>
    </row>
    <row r="52" spans="2:12" x14ac:dyDescent="0.2">
      <c r="B52" s="31"/>
      <c r="C52" s="93" t="s">
        <v>14</v>
      </c>
      <c r="D52" s="75"/>
      <c r="E52" s="33"/>
      <c r="F52" s="109"/>
      <c r="G52" s="99" t="s">
        <v>14</v>
      </c>
      <c r="H52" s="56"/>
      <c r="I52" s="35"/>
    </row>
    <row r="53" spans="2:12" ht="22.5" x14ac:dyDescent="0.2">
      <c r="B53" s="36"/>
      <c r="C53" s="93" t="s">
        <v>14</v>
      </c>
      <c r="D53" s="41"/>
      <c r="E53" s="42"/>
      <c r="F53" s="111"/>
      <c r="G53" s="99" t="s">
        <v>60</v>
      </c>
      <c r="H53" s="53">
        <f>+H37+H42</f>
        <v>50899552802.450005</v>
      </c>
      <c r="I53" s="54">
        <f>+I37+I42</f>
        <v>33853737438.429996</v>
      </c>
    </row>
    <row r="54" spans="2:12" x14ac:dyDescent="0.2">
      <c r="B54" s="36"/>
      <c r="C54" s="93" t="s">
        <v>14</v>
      </c>
      <c r="D54" s="41"/>
      <c r="E54" s="42"/>
      <c r="F54" s="111"/>
      <c r="G54" s="99" t="s">
        <v>14</v>
      </c>
      <c r="H54" s="39"/>
      <c r="I54" s="40"/>
    </row>
    <row r="55" spans="2:12" ht="23.25" thickBot="1" x14ac:dyDescent="0.25">
      <c r="B55" s="36"/>
      <c r="C55" s="93" t="s">
        <v>14</v>
      </c>
      <c r="D55" s="41"/>
      <c r="E55" s="42"/>
      <c r="F55" s="111"/>
      <c r="G55" s="99" t="s">
        <v>61</v>
      </c>
      <c r="H55" s="76">
        <f>+H34+H53</f>
        <v>77370327216.350006</v>
      </c>
      <c r="I55" s="76">
        <f>+I34+I53</f>
        <v>59327383162.979996</v>
      </c>
      <c r="L55" s="30"/>
    </row>
    <row r="56" spans="2:12" ht="13.5" thickTop="1" x14ac:dyDescent="0.2">
      <c r="B56" s="36"/>
      <c r="C56" s="77"/>
      <c r="D56" s="41"/>
      <c r="E56" s="42"/>
      <c r="F56" s="111"/>
      <c r="G56" s="99"/>
      <c r="H56" s="39"/>
      <c r="I56" s="40"/>
    </row>
    <row r="57" spans="2:12" ht="13.5" thickBot="1" x14ac:dyDescent="0.25">
      <c r="B57" s="78"/>
      <c r="C57" s="126"/>
      <c r="D57" s="79"/>
      <c r="E57" s="80"/>
      <c r="F57" s="120"/>
      <c r="G57" s="121"/>
      <c r="H57" s="81"/>
      <c r="I57" s="82"/>
    </row>
    <row r="58" spans="2:12" x14ac:dyDescent="0.2">
      <c r="H58" s="30"/>
      <c r="I58" s="30"/>
    </row>
    <row r="59" spans="2:12" x14ac:dyDescent="0.2">
      <c r="H59" s="5"/>
      <c r="I59" s="5"/>
    </row>
    <row r="60" spans="2:12" ht="25.5" customHeight="1" x14ac:dyDescent="0.2">
      <c r="B60" t="s">
        <v>0</v>
      </c>
      <c r="G60" s="134" t="s">
        <v>67</v>
      </c>
      <c r="H60" s="135"/>
      <c r="I60" s="135"/>
    </row>
    <row r="61" spans="2:12" x14ac:dyDescent="0.2">
      <c r="H61" s="11"/>
    </row>
    <row r="62" spans="2:12" x14ac:dyDescent="0.2">
      <c r="H62" s="12"/>
    </row>
    <row r="64" spans="2:12" ht="13.5" thickBot="1" x14ac:dyDescent="0.25">
      <c r="C64" s="29"/>
      <c r="D64" s="29"/>
      <c r="G64" s="130"/>
      <c r="H64" s="130"/>
    </row>
    <row r="65" spans="2:9" ht="14.25" customHeight="1" x14ac:dyDescent="0.2">
      <c r="C65" s="139" t="s">
        <v>64</v>
      </c>
      <c r="D65" s="139"/>
      <c r="G65" s="132"/>
      <c r="H65" s="132"/>
    </row>
    <row r="66" spans="2:9" ht="46.5" customHeight="1" x14ac:dyDescent="0.2">
      <c r="C66" s="139" t="s">
        <v>65</v>
      </c>
      <c r="D66" s="139"/>
      <c r="G66" s="133"/>
      <c r="H66" s="133"/>
    </row>
    <row r="69" spans="2:9" ht="35.25" customHeight="1" x14ac:dyDescent="0.25">
      <c r="B69" s="138" t="s">
        <v>1</v>
      </c>
      <c r="C69" s="138"/>
      <c r="D69" s="138"/>
      <c r="E69" s="138"/>
      <c r="F69" s="138"/>
      <c r="G69" s="138"/>
      <c r="H69" s="138"/>
      <c r="I69" s="138"/>
    </row>
  </sheetData>
  <mergeCells count="8">
    <mergeCell ref="B69:I69"/>
    <mergeCell ref="B7:I7"/>
    <mergeCell ref="C65:D65"/>
    <mergeCell ref="C66:D66"/>
    <mergeCell ref="G65:H65"/>
    <mergeCell ref="G66:H66"/>
    <mergeCell ref="G60:I60"/>
    <mergeCell ref="F8:G8"/>
  </mergeCells>
  <printOptions horizontalCentered="1"/>
  <pageMargins left="0.25" right="0.25" top="0.75" bottom="0.75" header="0.3" footer="0.3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0" zoomScaleNormal="80" workbookViewId="0">
      <selection activeCell="B29" sqref="B29"/>
    </sheetView>
  </sheetViews>
  <sheetFormatPr baseColWidth="10" defaultColWidth="11.28515625" defaultRowHeight="12.75" x14ac:dyDescent="0.2"/>
  <cols>
    <col min="1" max="1" width="57.28515625" bestFit="1" customWidth="1"/>
    <col min="2" max="2" width="16.42578125" bestFit="1" customWidth="1"/>
    <col min="3" max="3" width="20.7109375" bestFit="1" customWidth="1"/>
  </cols>
  <sheetData>
    <row r="1" spans="1:3" x14ac:dyDescent="0.2">
      <c r="A1" s="9"/>
      <c r="B1" s="10">
        <f>[1]!BexGetCellData("003N8D85VN5WHY95OZ9S05CNN","","DP_2")</f>
        <v>2021</v>
      </c>
      <c r="C1" s="10" t="str">
        <f>[1]!BexGetCellData("003N8D85VN5Y88OYUKVCK6RBE","","DP_2")</f>
        <v>#NV</v>
      </c>
    </row>
    <row r="2" spans="1:3" x14ac:dyDescent="0.2">
      <c r="A2" s="10" t="str">
        <f>[1]!BexGetCellData("","003N8D85VN5WHXYYGMBJV0SGC","DP_2")</f>
        <v>#NV</v>
      </c>
      <c r="B2" s="8" t="str">
        <f>[1]!BexGetCellData("003N8D85VN5WHY95OZ9S05CNN","003N8D85VN5WHXYYGMBJV0SGC","DP_2")</f>
        <v>#NV</v>
      </c>
      <c r="C2" s="8" t="str">
        <f>[1]!BexGetCellData("003N8D85VN5Y88OYUKVCK6RBE","003N8D85VN5WHXYYGMBJV0SGC","DP_2")</f>
        <v>#NV</v>
      </c>
    </row>
    <row r="3" spans="1:3" x14ac:dyDescent="0.2">
      <c r="A3" s="10" t="str">
        <f>[1]!BexGetCellData("","003N8D85VN5WHXYYHQTX0GZDH","DP_2")</f>
        <v>#NV</v>
      </c>
      <c r="B3" s="8" t="str">
        <f>[1]!BexGetCellData("003N8D85VN5WHY95OZ9S05CNN","003N8D85VN5WHXYYHQTX0GZDH","DP_2")</f>
        <v>#NV</v>
      </c>
      <c r="C3" s="8" t="str">
        <f>[1]!BexGetCellData("003N8D85VN5Y88OYUKVCK6RBE","003N8D85VN5WHXYYHQTX0GZDH","DP_2")</f>
        <v>#NV</v>
      </c>
    </row>
    <row r="4" spans="1:3" x14ac:dyDescent="0.2">
      <c r="A4" s="10" t="str">
        <f>[1]!BexGetCellData("","003N8D85VN5WHXYYIHA312Z2T","DP_2")</f>
        <v>#NV</v>
      </c>
      <c r="B4" s="6" t="str">
        <f>[1]!BexGetCellData("003N8D85VN5WHY95OZ9S05CNN","003N8D85VN5WHXYYIHA312Z2T","DP_2")</f>
        <v>#NV</v>
      </c>
      <c r="C4" s="6" t="str">
        <f>[1]!BexGetCellData("003N8D85VN5Y88OYUKVCK6RBE","003N8D85VN5WHXYYIHA312Z2T","DP_2")</f>
        <v>#NV</v>
      </c>
    </row>
    <row r="5" spans="1:3" x14ac:dyDescent="0.2">
      <c r="A5" s="10" t="str">
        <f>[1]!BexGetCellData("","003N8D85VN5WHXYYJFH6AB0UT","DP_2")</f>
        <v>#NV</v>
      </c>
      <c r="B5" s="6" t="str">
        <f>[1]!BexGetCellData("003N8D85VN5WHY95OZ9S05CNN","003N8D85VN5WHXYYJFH6AB0UT","DP_2")</f>
        <v>#NV</v>
      </c>
      <c r="C5" s="6" t="str">
        <f>[1]!BexGetCellData("003N8D85VN5Y88OYUKVCK6RBE","003N8D85VN5WHXYYJFH6AB0UT","DP_2")</f>
        <v>#NV</v>
      </c>
    </row>
    <row r="6" spans="1:3" x14ac:dyDescent="0.2">
      <c r="A6" s="10" t="str">
        <f>[1]!BexGetCellData("","003N8D85VN5WHXYYK9UP6GOPK","DP_2")</f>
        <v>#NV</v>
      </c>
      <c r="B6" s="6" t="str">
        <f>[1]!BexGetCellData("003N8D85VN5WHY95OZ9S05CNN","003N8D85VN5WHXYYK9UP6GOPK","DP_2")</f>
        <v>#NV</v>
      </c>
      <c r="C6" s="6" t="str">
        <f>[1]!BexGetCellData("003N8D85VN5Y88OYUKVCK6RBE","003N8D85VN5WHXYYK9UP6GOPK","DP_2")</f>
        <v>#NV</v>
      </c>
    </row>
    <row r="7" spans="1:3" x14ac:dyDescent="0.2">
      <c r="A7" s="10" t="str">
        <f>[1]!BexGetCellData("","003N8D85VN5WHXYYKUQD6W1SO","DP_2")</f>
        <v>#NV</v>
      </c>
      <c r="B7" s="7" t="str">
        <f>[1]!BexGetCellData("003N8D85VN5WHY95OZ9S05CNN","003N8D85VN5WHXYYKUQD6W1SO","DP_2")</f>
        <v>#NV</v>
      </c>
      <c r="C7" s="8" t="str">
        <f>[1]!BexGetCellData("003N8D85VN5Y88OYUKVCK6RBE","003N8D85VN5WHXYYKUQD6W1SO","DP_2")</f>
        <v>#NV</v>
      </c>
    </row>
    <row r="8" spans="1:3" x14ac:dyDescent="0.2">
      <c r="A8" s="10" t="str">
        <f>[1]!BexGetCellData("","003N8D85VN5WHXYYLGK325FDM","DP_2")</f>
        <v>#NV</v>
      </c>
      <c r="B8" s="6" t="str">
        <f>[1]!BexGetCellData("003N8D85VN5WHY95OZ9S05CNN","003N8D85VN5WHXYYLGK325FDM","DP_2")</f>
        <v>#NV</v>
      </c>
      <c r="C8" s="6" t="str">
        <f>[1]!BexGetCellData("003N8D85VN5Y88OYUKVCK6RBE","003N8D85VN5WHXYYLGK325FDM","DP_2")</f>
        <v>#NV</v>
      </c>
    </row>
    <row r="9" spans="1:3" x14ac:dyDescent="0.2">
      <c r="A9" s="10" t="str">
        <f>[1]!BexGetCellData("","003N8D85VN5WHXYYM00MY6RKQ","DP_2")</f>
        <v>#NV</v>
      </c>
      <c r="B9" s="7" t="str">
        <f>[1]!BexGetCellData("003N8D85VN5WHY95OZ9S05CNN","003N8D85VN5WHXYYM00MY6RKQ","DP_2")</f>
        <v>#NV</v>
      </c>
      <c r="C9" s="8" t="str">
        <f>[1]!BexGetCellData("003N8D85VN5Y88OYUKVCK6RBE","003N8D85VN5WHXYYM00MY6RKQ","DP_2")</f>
        <v>#NV</v>
      </c>
    </row>
    <row r="10" spans="1:3" x14ac:dyDescent="0.2">
      <c r="A10" s="10" t="str">
        <f>[1]!BexGetCellData("","003N8D85VN5WHXYYMNG18MZVE","DP_2")</f>
        <v>#NV</v>
      </c>
      <c r="B10" s="7" t="str">
        <f>[1]!BexGetCellData("003N8D85VN5WHY95OZ9S05CNN","003N8D85VN5WHXYYMNG18MZVE","DP_2")</f>
        <v>#NV</v>
      </c>
      <c r="C10" s="6" t="str">
        <f>[1]!BexGetCellData("003N8D85VN5Y88OYUKVCK6RBE","003N8D85VN5WHXYYMNG18MZVE","DP_2")</f>
        <v>#NV</v>
      </c>
    </row>
    <row r="11" spans="1:3" x14ac:dyDescent="0.2">
      <c r="A11" s="10" t="str">
        <f>[1]!BexGetCellData("","003N8D85VN5WHY982ZBRCCOPL","DP_2")</f>
        <v>#NV</v>
      </c>
      <c r="B11" s="6" t="str">
        <f>[1]!BexGetCellData("003N8D85VN5WHY95OZ9S05CNN","003N8D85VN5WHY982ZBRCCOPL","DP_2")</f>
        <v>#NV</v>
      </c>
      <c r="C11" s="6" t="str">
        <f>[1]!BexGetCellData("003N8D85VN5Y88OYUKVCK6RBE","003N8D85VN5WHY982ZBRCCOPL","DP_2")</f>
        <v>#NV</v>
      </c>
    </row>
    <row r="12" spans="1:3" x14ac:dyDescent="0.2">
      <c r="A12" s="10" t="str">
        <f>[1]!BexGetCellData("","003N8D85VN5WHY8XRC4EJO2A6","DP_2")</f>
        <v>#NV</v>
      </c>
      <c r="B12" s="8" t="str">
        <f>[1]!BexGetCellData("003N8D85VN5WHY95OZ9S05CNN","003N8D85VN5WHY8XRC4EJO2A6","DP_2")</f>
        <v>#NV</v>
      </c>
      <c r="C12" s="8" t="str">
        <f>[1]!BexGetCellData("003N8D85VN5Y88OYUKVCK6RBE","003N8D85VN5WHY8XRC4EJO2A6","DP_2")</f>
        <v>#NV</v>
      </c>
    </row>
    <row r="13" spans="1:3" x14ac:dyDescent="0.2">
      <c r="A13" s="10" t="str">
        <f>[1]!BexGetCellData("","003N8D85VN5WHY8XSMJG84OEO","DP_2")</f>
        <v>#NV</v>
      </c>
      <c r="B13" s="6" t="str">
        <f>[1]!BexGetCellData("003N8D85VN5WHY95OZ9S05CNN","003N8D85VN5WHY8XSMJG84OEO","DP_2")</f>
        <v>#NV</v>
      </c>
      <c r="C13" s="6" t="str">
        <f>[1]!BexGetCellData("003N8D85VN5Y88OYUKVCK6RBE","003N8D85VN5WHY8XSMJG84OEO","DP_2")</f>
        <v>#NV</v>
      </c>
    </row>
    <row r="14" spans="1:3" x14ac:dyDescent="0.2">
      <c r="A14" s="10" t="str">
        <f>[1]!BexGetCellData("","003N8D85VN5WHY8XTPY9O3YC0","DP_2")</f>
        <v>#NV</v>
      </c>
      <c r="B14" s="6" t="str">
        <f>[1]!BexGetCellData("003N8D85VN5WHY95OZ9S05CNN","003N8D85VN5WHY8XTPY9O3YC0","DP_2")</f>
        <v>#NV</v>
      </c>
      <c r="C14" s="6" t="str">
        <f>[1]!BexGetCellData("003N8D85VN5Y88OYUKVCK6RBE","003N8D85VN5WHY8XTPY9O3YC0","DP_2")</f>
        <v>#NV</v>
      </c>
    </row>
    <row r="15" spans="1:3" x14ac:dyDescent="0.2">
      <c r="A15" s="10" t="str">
        <f>[1]!BexGetCellData("","003N8D85VN5WHY8XUMAM086U3","DP_2")</f>
        <v>#NV</v>
      </c>
      <c r="B15" s="6" t="str">
        <f>[1]!BexGetCellData("003N8D85VN5WHY95OZ9S05CNN","003N8D85VN5WHY8XUMAM086U3","DP_2")</f>
        <v>#NV</v>
      </c>
      <c r="C15" s="6" t="str">
        <f>[1]!BexGetCellData("003N8D85VN5Y88OYUKVCK6RBE","003N8D85VN5WHY8XUMAM086U3","DP_2")</f>
        <v>#NV</v>
      </c>
    </row>
    <row r="16" spans="1:3" x14ac:dyDescent="0.2">
      <c r="A16" s="10" t="str">
        <f>[1]!BexGetCellData("","003N8D85VN5WHY8XXSRX4Y00S","DP_2")</f>
        <v>#NV</v>
      </c>
      <c r="B16" s="6" t="str">
        <f>[1]!BexGetCellData("003N8D85VN5WHY95OZ9S05CNN","003N8D85VN5WHY8XXSRX4Y00S","DP_2")</f>
        <v>#NV</v>
      </c>
      <c r="C16" s="6" t="str">
        <f>[1]!BexGetCellData("003N8D85VN5Y88OYUKVCK6RBE","003N8D85VN5WHY8XXSRX4Y00S","DP_2")</f>
        <v>#NV</v>
      </c>
    </row>
    <row r="17" spans="1:3" x14ac:dyDescent="0.2">
      <c r="A17" s="10" t="str">
        <f>[1]!BexGetCellData("","003N8D85VN5WHY8XYL34N049R","DP_2")</f>
        <v>#NV</v>
      </c>
      <c r="B17" s="6" t="str">
        <f>[1]!BexGetCellData("003N8D85VN5WHY95OZ9S05CNN","003N8D85VN5WHY8XYL34N049R","DP_2")</f>
        <v>#NV</v>
      </c>
      <c r="C17" s="6" t="str">
        <f>[1]!BexGetCellData("003N8D85VN5Y88OYUKVCK6RBE","003N8D85VN5WHY8XYL34N049R","DP_2")</f>
        <v>#NV</v>
      </c>
    </row>
    <row r="18" spans="1:3" x14ac:dyDescent="0.2">
      <c r="A18" s="10" t="str">
        <f>[1]!BexGetCellData("","003N8D85VN5WHY8YD4DQ8QRBA","DP_2")</f>
        <v>#NV</v>
      </c>
      <c r="B18" s="6" t="str">
        <f>[1]!BexGetCellData("003N8D85VN5WHY95OZ9S05CNN","003N8D85VN5WHY8YD4DQ8QRBA","DP_2")</f>
        <v>#NV</v>
      </c>
      <c r="C18" s="6" t="str">
        <f>[1]!BexGetCellData("003N8D85VN5Y88OYUKVCK6RBE","003N8D85VN5WHY8YD4DQ8QRBA","DP_2")</f>
        <v>#NV</v>
      </c>
    </row>
    <row r="19" spans="1:3" x14ac:dyDescent="0.2">
      <c r="A19" s="10" t="str">
        <f>[1]!BexGetCellData("","003N8D85VN5WHY8YD4DQ8QXMU","DP_2")</f>
        <v>#NV</v>
      </c>
      <c r="B19" s="6" t="str">
        <f>[1]!BexGetCellData("003N8D85VN5WHY95OZ9S05CNN","003N8D85VN5WHY8YD4DQ8QXMU","DP_2")</f>
        <v>#NV</v>
      </c>
      <c r="C19" s="6" t="str">
        <f>[1]!BexGetCellData("003N8D85VN5Y88OYUKVCK6RBE","003N8D85VN5WHY8YD4DQ8QXMU","DP_2")</f>
        <v>#NV</v>
      </c>
    </row>
    <row r="20" spans="1:3" x14ac:dyDescent="0.2">
      <c r="A20" s="10" t="str">
        <f>[1]!BexGetCellData("","003N8D85VN5WHY8YDWUARZIRR","DP_2")</f>
        <v>#NV</v>
      </c>
      <c r="B20" s="7" t="str">
        <f>[1]!BexGetCellData("003N8D85VN5WHY95OZ9S05CNN","003N8D85VN5WHY8YDWUARZIRR","DP_2")</f>
        <v>#NV</v>
      </c>
      <c r="C20" s="8" t="str">
        <f>[1]!BexGetCellData("003N8D85VN5Y88OYUKVCK6RBE","003N8D85VN5WHY8YDWUARZIRR","DP_2")</f>
        <v>#NV</v>
      </c>
    </row>
    <row r="21" spans="1:3" x14ac:dyDescent="0.2">
      <c r="A21" s="10" t="str">
        <f>[1]!BexGetCellData("","003N8D85VN5WHY8YEO01MMKSN","DP_2")</f>
        <v>#NV</v>
      </c>
      <c r="B21" s="7" t="str">
        <f>[1]!BexGetCellData("003N8D85VN5WHY95OZ9S05CNN","003N8D85VN5WHY8YEO01MMKSN","DP_2")</f>
        <v>#NV</v>
      </c>
      <c r="C21" s="8" t="str">
        <f>[1]!BexGetCellData("003N8D85VN5Y88OYUKVCK6RBE","003N8D85VN5WHY8YEO01MMKSN","DP_2")</f>
        <v>#NV</v>
      </c>
    </row>
    <row r="22" spans="1:3" x14ac:dyDescent="0.2">
      <c r="A22" s="10" t="str">
        <f>[1]!BexGetCellData("","003N8D85VN5WHY984PA514PP8","DP_2")</f>
        <v>#NV</v>
      </c>
      <c r="B22" s="6" t="str">
        <f>[1]!BexGetCellData("003N8D85VN5WHY95OZ9S05CNN","003N8D85VN5WHY984PA514PP8","DP_2")</f>
        <v>#NV</v>
      </c>
      <c r="C22" s="6" t="str">
        <f>[1]!BexGetCellData("003N8D85VN5Y88OYUKVCK6RBE","003N8D85VN5WHY984PA514PP8","DP_2")</f>
        <v>#NV</v>
      </c>
    </row>
    <row r="23" spans="1:3" x14ac:dyDescent="0.2">
      <c r="A23" s="10" t="str">
        <f>[1]!BexGetCellData("","003N8D85VN5WHY985LPIE2C65","DP_2")</f>
        <v>#NV</v>
      </c>
      <c r="B23" s="6" t="str">
        <f>[1]!BexGetCellData("003N8D85VN5WHY95OZ9S05CNN","003N8D85VN5WHY985LPIE2C65","DP_2")</f>
        <v>#NV</v>
      </c>
      <c r="C23" s="6" t="str">
        <f>[1]!BexGetCellData("003N8D85VN5Y88OYUKVCK6RBE","003N8D85VN5WHY985LPIE2C65","DP_2")</f>
        <v>#NV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="80" zoomScaleNormal="80" workbookViewId="0">
      <selection activeCell="C7" sqref="C7"/>
    </sheetView>
  </sheetViews>
  <sheetFormatPr baseColWidth="10" defaultColWidth="11.42578125" defaultRowHeight="12.75" x14ac:dyDescent="0.2"/>
  <cols>
    <col min="1" max="1" width="53.42578125" bestFit="1" customWidth="1"/>
    <col min="2" max="2" width="22" bestFit="1" customWidth="1"/>
    <col min="3" max="3" width="21.42578125" bestFit="1" customWidth="1"/>
  </cols>
  <sheetData>
    <row r="1" spans="1:3" x14ac:dyDescent="0.2">
      <c r="A1" s="9"/>
      <c r="B1" s="10" t="str">
        <f>[1]!BexGetCellData("003N8D85VN5Y88UOCOONXLKGG","","DP_3")</f>
        <v>#NV</v>
      </c>
      <c r="C1" s="10" t="str">
        <f>[1]!BexGetCellData("003N8D85VN5Y88UOCOONXLQS0","","DP_3")</f>
        <v>#NV</v>
      </c>
    </row>
    <row r="2" spans="1:3" x14ac:dyDescent="0.2">
      <c r="A2" s="10" t="str">
        <f>[1]!BexGetCellData("","003N8D85VN5Y88UOCOONX9SY8","DP_3")</f>
        <v>#NV</v>
      </c>
      <c r="B2" s="8" t="str">
        <f>[1]!BexGetCellData("003N8D85VN5Y88UOCOONXLKGG","003N8D85VN5Y88UOCOONX9SY8","DP_3")</f>
        <v>#NV</v>
      </c>
      <c r="C2" s="8" t="str">
        <f>[1]!BexGetCellData("003N8D85VN5Y88UOCOONXLQS0","003N8D85VN5Y88UOCOONX9SY8","DP_3")</f>
        <v>#NV</v>
      </c>
    </row>
    <row r="3" spans="1:3" x14ac:dyDescent="0.2">
      <c r="A3" s="10" t="str">
        <f>[1]!BexGetCellData("","003N8D85VN5Y88UOCOONXABWW","DP_3")</f>
        <v>#NV</v>
      </c>
      <c r="B3" s="8" t="str">
        <f>[1]!BexGetCellData("003N8D85VN5Y88UOCOONXLKGG","003N8D85VN5Y88UOCOONXABWW","DP_3")</f>
        <v>#NV</v>
      </c>
      <c r="C3" s="8" t="str">
        <f>[1]!BexGetCellData("003N8D85VN5Y88UOCOONXLQS0","003N8D85VN5Y88UOCOONXABWW","DP_3")</f>
        <v>#NV</v>
      </c>
    </row>
    <row r="4" spans="1:3" x14ac:dyDescent="0.2">
      <c r="A4" s="10" t="str">
        <f>[1]!BexGetCellData("","003N8D85VN5Y88UOCOONXAUVK","DP_3")</f>
        <v>#NV</v>
      </c>
      <c r="B4" s="13" t="str">
        <f>[1]!BexGetCellData("003N8D85VN5Y88UOCOONXLKGG","003N8D85VN5Y88UOCOONXAUVK","DP_3")</f>
        <v>#NV</v>
      </c>
      <c r="C4" s="6" t="str">
        <f>[1]!BexGetCellData("003N8D85VN5Y88UOCOONXLQS0","003N8D85VN5Y88UOCOONXAUVK","DP_3")</f>
        <v>#NV</v>
      </c>
    </row>
    <row r="5" spans="1:3" x14ac:dyDescent="0.2">
      <c r="A5" s="10" t="str">
        <f>[1]!BexGetCellData("","003N8D85VN5Y88UOCOONXBDU8","DP_3")</f>
        <v>#NV</v>
      </c>
      <c r="B5" s="13" t="str">
        <f>[1]!BexGetCellData("003N8D85VN5Y88UOCOONXLKGG","003N8D85VN5Y88UOCOONXBDU8","DP_3")</f>
        <v>#NV</v>
      </c>
      <c r="C5" s="6" t="str">
        <f>[1]!BexGetCellData("003N8D85VN5Y88UOCOONXLQS0","003N8D85VN5Y88UOCOONXBDU8","DP_3")</f>
        <v>#NV</v>
      </c>
    </row>
    <row r="6" spans="1:3" x14ac:dyDescent="0.2">
      <c r="A6" s="10" t="str">
        <f>[1]!BexGetCellData("","003N8D85VN5Y88UOCOONXBWSW","DP_3")</f>
        <v>#NV</v>
      </c>
      <c r="B6" s="13" t="str">
        <f>[1]!BexGetCellData("003N8D85VN5Y88UOCOONXLKGG","003N8D85VN5Y88UOCOONXBWSW","DP_3")</f>
        <v>#NV</v>
      </c>
      <c r="C6" s="6" t="str">
        <f>[1]!BexGetCellData("003N8D85VN5Y88UOCOONXLQS0","003N8D85VN5Y88UOCOONXBWSW","DP_3")</f>
        <v>#NV</v>
      </c>
    </row>
    <row r="7" spans="1:3" x14ac:dyDescent="0.2">
      <c r="A7" s="10" t="str">
        <f>[1]!BexGetCellData("","003N8D85VN5Y88UOCOONXCFRK","DP_3")</f>
        <v>#NV</v>
      </c>
      <c r="B7" s="14" t="str">
        <f>[1]!BexGetCellData("003N8D85VN5Y88UOCOONXLKGG","003N8D85VN5Y88UOCOONXCFRK","DP_3")</f>
        <v>#NV</v>
      </c>
      <c r="C7" s="8" t="str">
        <f>[1]!BexGetCellData("003N8D85VN5Y88UOCOONXLQS0","003N8D85VN5Y88UOCOONXCFRK","DP_3")</f>
        <v>#NV</v>
      </c>
    </row>
    <row r="8" spans="1:3" x14ac:dyDescent="0.2">
      <c r="A8" s="10" t="str">
        <f>[1]!BexGetCellData("","003N8D85VN5Y88UOCOONXCYQ8","DP_3")</f>
        <v>#NV</v>
      </c>
      <c r="B8" s="14" t="str">
        <f>[1]!BexGetCellData("003N8D85VN5Y88UOCOONXLKGG","003N8D85VN5Y88UOCOONXCYQ8","DP_3")</f>
        <v>#NV</v>
      </c>
      <c r="C8" s="8" t="str">
        <f>[1]!BexGetCellData("003N8D85VN5Y88UOCOONXLQS0","003N8D85VN5Y88UOCOONXCYQ8","DP_3")</f>
        <v>#NV</v>
      </c>
    </row>
    <row r="9" spans="1:3" x14ac:dyDescent="0.2">
      <c r="A9" s="10" t="str">
        <f>[1]!BexGetCellData("","003N8D85VN5Y88UOCOONXDHOW","DP_3")</f>
        <v>#NV</v>
      </c>
      <c r="B9" s="13" t="str">
        <f>[1]!BexGetCellData("003N8D85VN5Y88UOCOONXLKGG","003N8D85VN5Y88UOCOONXDHOW","DP_3")</f>
        <v>#NV</v>
      </c>
      <c r="C9" s="6" t="str">
        <f>[1]!BexGetCellData("003N8D85VN5Y88UOCOONXLQS0","003N8D85VN5Y88UOCOONXDHOW","DP_3")</f>
        <v>#NV</v>
      </c>
    </row>
    <row r="10" spans="1:3" x14ac:dyDescent="0.2">
      <c r="A10" s="10" t="str">
        <f>[1]!BexGetCellData("","003N8D85VN5Y88UOCOONXE0NK","DP_3")</f>
        <v>#NV</v>
      </c>
      <c r="B10" s="14" t="str">
        <f>[1]!BexGetCellData("003N8D85VN5Y88UOCOONXLKGG","003N8D85VN5Y88UOCOONXE0NK","DP_3")</f>
        <v>#NV</v>
      </c>
      <c r="C10" s="8" t="str">
        <f>[1]!BexGetCellData("003N8D85VN5Y88UOCOONXLQS0","003N8D85VN5Y88UOCOONXE0NK","DP_3")</f>
        <v>#NV</v>
      </c>
    </row>
    <row r="11" spans="1:3" x14ac:dyDescent="0.2">
      <c r="A11" s="10" t="str">
        <f>[1]!BexGetCellData("","003N8D85VN5Y88UP9X1R0PM45","DP_3")</f>
        <v>#NV</v>
      </c>
      <c r="B11" s="13" t="str">
        <f>[1]!BexGetCellData("003N8D85VN5Y88UOCOONXLKGG","003N8D85VN5Y88UP9X1R0PM45","DP_3")</f>
        <v>#NV</v>
      </c>
      <c r="C11" s="6" t="str">
        <f>[1]!BexGetCellData("003N8D85VN5Y88UOCOONXLQS0","003N8D85VN5Y88UP9X1R0PM45","DP_3")</f>
        <v>#NV</v>
      </c>
    </row>
    <row r="12" spans="1:3" x14ac:dyDescent="0.2">
      <c r="A12" s="10" t="str">
        <f>[1]!BexGetCellData("","003N8D85VN5Y88UOCOONXEJM8","DP_3")</f>
        <v>#NV</v>
      </c>
      <c r="B12" s="13" t="str">
        <f>[1]!BexGetCellData("003N8D85VN5Y88UOCOONXLKGG","003N8D85VN5Y88UOCOONXEJM8","DP_3")</f>
        <v>#NV</v>
      </c>
      <c r="C12" s="6" t="str">
        <f>[1]!BexGetCellData("003N8D85VN5Y88UOCOONXLQS0","003N8D85VN5Y88UOCOONXEJM8","DP_3")</f>
        <v>#NV</v>
      </c>
    </row>
    <row r="13" spans="1:3" x14ac:dyDescent="0.2">
      <c r="A13" s="10" t="str">
        <f>[1]!BexGetCellData("","003N8D85VN5Y88UOCOONXF2KW","DP_3")</f>
        <v>#NV</v>
      </c>
      <c r="B13" s="8" t="str">
        <f>[1]!BexGetCellData("003N8D85VN5Y88UOCOONXLKGG","003N8D85VN5Y88UOCOONXF2KW","DP_3")</f>
        <v>#NV</v>
      </c>
      <c r="C13" s="8" t="str">
        <f>[1]!BexGetCellData("003N8D85VN5Y88UOCOONXLQS0","003N8D85VN5Y88UOCOONXF2KW","DP_3")</f>
        <v>#NV</v>
      </c>
    </row>
    <row r="14" spans="1:3" x14ac:dyDescent="0.2">
      <c r="A14" s="10" t="str">
        <f>[1]!BexGetCellData("","003N8D85VN5Y88UOCOONXFLJK","DP_3")</f>
        <v>#NV</v>
      </c>
      <c r="B14" s="14" t="str">
        <f>[1]!BexGetCellData("003N8D85VN5Y88UOCOONXLKGG","003N8D85VN5Y88UOCOONXFLJK","DP_3")</f>
        <v>#NV</v>
      </c>
      <c r="C14" s="7" t="str">
        <f>[1]!BexGetCellData("003N8D85VN5Y88UOCOONXLQS0","003N8D85VN5Y88UOCOONXFLJK","DP_3")</f>
        <v>#NV</v>
      </c>
    </row>
    <row r="15" spans="1:3" x14ac:dyDescent="0.2">
      <c r="A15" s="10" t="str">
        <f>[1]!BexGetCellData("","003N8D85VN5Y88UOCOONXG4I8","DP_3")</f>
        <v>#NV</v>
      </c>
      <c r="B15" s="14" t="str">
        <f>[1]!BexGetCellData("003N8D85VN5Y88UOCOONXLKGG","003N8D85VN5Y88UOCOONXG4I8","DP_3")</f>
        <v>#NV</v>
      </c>
      <c r="C15" s="8" t="str">
        <f>[1]!BexGetCellData("003N8D85VN5Y88UOCOONXLQS0","003N8D85VN5Y88UOCOONXG4I8","DP_3")</f>
        <v>#NV</v>
      </c>
    </row>
    <row r="16" spans="1:3" x14ac:dyDescent="0.2">
      <c r="A16" s="10" t="str">
        <f>[1]!BexGetCellData("","003N8D85VN5Y88UOCOONXGNGW","DP_3")</f>
        <v>#NV</v>
      </c>
      <c r="B16" s="13" t="str">
        <f>[1]!BexGetCellData("003N8D85VN5Y88UOCOONXLKGG","003N8D85VN5Y88UOCOONXGNGW","DP_3")</f>
        <v>#NV</v>
      </c>
      <c r="C16" s="6" t="str">
        <f>[1]!BexGetCellData("003N8D85VN5Y88UOCOONXLQS0","003N8D85VN5Y88UOCOONXGNGW","DP_3")</f>
        <v>#NV</v>
      </c>
    </row>
    <row r="17" spans="1:3" x14ac:dyDescent="0.2">
      <c r="A17" s="10" t="str">
        <f>[1]!BexGetCellData("","003N8D85VN5Y88UOCOONXH6FK","DP_3")</f>
        <v>#NV</v>
      </c>
      <c r="B17" s="14" t="str">
        <f>[1]!BexGetCellData("003N8D85VN5Y88UOCOONXLKGG","003N8D85VN5Y88UOCOONXH6FK","DP_3")</f>
        <v>#NV</v>
      </c>
      <c r="C17" s="8" t="str">
        <f>[1]!BexGetCellData("003N8D85VN5Y88UOCOONXLQS0","003N8D85VN5Y88UOCOONXH6FK","DP_3")</f>
        <v>#NV</v>
      </c>
    </row>
    <row r="18" spans="1:3" x14ac:dyDescent="0.2">
      <c r="A18" s="10" t="str">
        <f>[1]!BexGetCellData("","003N8D85VN5Y88UOCOONXHPE8","DP_3")</f>
        <v>#NV</v>
      </c>
      <c r="B18" s="14" t="str">
        <f>[1]!BexGetCellData("003N8D85VN5Y88UOCOONXLKGG","003N8D85VN5Y88UOCOONXHPE8","DP_3")</f>
        <v>#NV</v>
      </c>
      <c r="C18" s="8" t="str">
        <f>[1]!BexGetCellData("003N8D85VN5Y88UOCOONXLQS0","003N8D85VN5Y88UOCOONXHPE8","DP_3")</f>
        <v>#NV</v>
      </c>
    </row>
    <row r="19" spans="1:3" x14ac:dyDescent="0.2">
      <c r="A19" s="10" t="str">
        <f>[1]!BexGetCellData("","003N8D85VN5Y88UOCOONXJT8W","DP_3")</f>
        <v>#NV</v>
      </c>
      <c r="B19" s="14" t="str">
        <f>[1]!BexGetCellData("003N8D85VN5Y88UOCOONXLKGG","003N8D85VN5Y88UOCOONXJT8W","DP_3")</f>
        <v>#NV</v>
      </c>
      <c r="C19" s="8" t="str">
        <f>[1]!BexGetCellData("003N8D85VN5Y88UOCOONXLQS0","003N8D85VN5Y88UOCOONXJT8W","DP_3")</f>
        <v>#NV</v>
      </c>
    </row>
    <row r="20" spans="1:3" x14ac:dyDescent="0.2">
      <c r="A20" s="10" t="str">
        <f>[1]!BexGetCellData("","003N8D85VN5Y88UOCOONXKC7K","DP_3")</f>
        <v>#NV</v>
      </c>
      <c r="B20" s="13" t="str">
        <f>[1]!BexGetCellData("003N8D85VN5Y88UOCOONXLKGG","003N8D85VN5Y88UOCOONXKC7K","DP_3")</f>
        <v>#NV</v>
      </c>
      <c r="C20" s="6" t="str">
        <f>[1]!BexGetCellData("003N8D85VN5Y88UOCOONXLQS0","003N8D85VN5Y88UOCOONXKC7K","DP_3")</f>
        <v>#NV</v>
      </c>
    </row>
    <row r="21" spans="1:3" x14ac:dyDescent="0.2">
      <c r="A21" s="10" t="str">
        <f>[1]!BexGetCellData("","003N8D85VN5Y88UOCOONXKV68","DP_3")</f>
        <v>#NV</v>
      </c>
      <c r="B21" s="13" t="str">
        <f>[1]!BexGetCellData("003N8D85VN5Y88UOCOONXLKGG","003N8D85VN5Y88UOCOONXKV68","DP_3")</f>
        <v>#NV</v>
      </c>
      <c r="C21" s="6" t="str">
        <f>[1]!BexGetCellData("003N8D85VN5Y88UOCOONXLQS0","003N8D85VN5Y88UOCOONXKV68","DP_3")</f>
        <v>#NV</v>
      </c>
    </row>
    <row r="22" spans="1:3" x14ac:dyDescent="0.2">
      <c r="A22" s="10" t="str">
        <f>[1]!BexGetCellData("","003N8D85VN5Y8HKZ7PKW3YTFW","DP_3")</f>
        <v>#NV</v>
      </c>
      <c r="B22" s="8" t="str">
        <f>[1]!BexGetCellData("003N8D85VN5Y88UOCOONXLKGG","003N8D85VN5Y8HKZ7PKW3YTFW","DP_3")</f>
        <v>#NV</v>
      </c>
      <c r="C22" s="8" t="str">
        <f>[1]!BexGetCellData("003N8D85VN5Y88UOCOONXLQS0","003N8D85VN5Y8HKZ7PKW3YTFW","DP_3")</f>
        <v>#NV</v>
      </c>
    </row>
    <row r="23" spans="1:3" x14ac:dyDescent="0.2">
      <c r="A23" s="10" t="str">
        <f>[1]!BexGetCellData("","003N8D85VN5Y8HKZ876XSEN4C","DP_3")</f>
        <v>#NV</v>
      </c>
      <c r="B23" s="13" t="str">
        <f>[1]!BexGetCellData("003N8D85VN5Y88UOCOONXLKGG","003N8D85VN5Y8HKZ876XSEN4C","DP_3")</f>
        <v>#NV</v>
      </c>
      <c r="C23" s="6" t="str">
        <f>[1]!BexGetCellData("003N8D85VN5Y88UOCOONXLQS0","003N8D85VN5Y8HKZ876XSEN4C","DP_3")</f>
        <v>#NV</v>
      </c>
    </row>
    <row r="24" spans="1:3" x14ac:dyDescent="0.2">
      <c r="A24" s="10" t="str">
        <f>[1]!BexGetCellData("","003N8D85VN5Y8HKZ9377ZCGB0","DP_3")</f>
        <v>#NV</v>
      </c>
      <c r="B24" s="13" t="str">
        <f>[1]!BexGetCellData("003N8D85VN5Y88UOCOONXLKGG","003N8D85VN5Y8HKZ9377ZCGB0","DP_3")</f>
        <v>#NV</v>
      </c>
      <c r="C24" s="6" t="str">
        <f>[1]!BexGetCellData("003N8D85VN5Y88UOCOONXLQS0","003N8D85VN5Y8HKZ9377ZCGB0","DP_3")</f>
        <v>#NV</v>
      </c>
    </row>
    <row r="25" spans="1:3" x14ac:dyDescent="0.2">
      <c r="A25" s="10" t="str">
        <f>[1]!BexGetCellData("","003N8D85VN5Y8HKZ9O9BNKOLS","DP_3")</f>
        <v>#NV</v>
      </c>
      <c r="B25" s="14" t="str">
        <f>[1]!BexGetCellData("003N8D85VN5Y88UOCOONXLKGG","003N8D85VN5Y8HKZ9O9BNKOLS","DP_3")</f>
        <v>#NV</v>
      </c>
      <c r="C25" s="8" t="str">
        <f>[1]!BexGetCellData("003N8D85VN5Y88UOCOONXLQS0","003N8D85VN5Y8HKZ9O9BNKOLS","DP_3")</f>
        <v>#NV</v>
      </c>
    </row>
    <row r="26" spans="1:3" x14ac:dyDescent="0.2">
      <c r="A26" s="10" t="str">
        <f>[1]!BexGetCellData("","003N8D85VN5Y8HKZACCYYI3KG","DP_3")</f>
        <v>#NV</v>
      </c>
      <c r="B26" s="13" t="str">
        <f>[1]!BexGetCellData("003N8D85VN5Y88UOCOONXLKGG","003N8D85VN5Y8HKZACCYYI3KG","DP_3")</f>
        <v>#NV</v>
      </c>
      <c r="C26" s="6" t="str">
        <f>[1]!BexGetCellData("003N8D85VN5Y88UOCOONXLQS0","003N8D85VN5Y8HKZACCYYI3KG","DP_3")</f>
        <v>#NV</v>
      </c>
    </row>
    <row r="27" spans="1:3" x14ac:dyDescent="0.2">
      <c r="A27" s="10" t="str">
        <f>[1]!BexGetCellData("","003N8D85VN5Y8HKZAZU4PQ6J5","DP_3")</f>
        <v>#NV</v>
      </c>
      <c r="B27" s="13" t="str">
        <f>[1]!BexGetCellData("003N8D85VN5Y88UOCOONXLKGG","003N8D85VN5Y8HKZAZU4PQ6J5","DP_3")</f>
        <v>#NV</v>
      </c>
      <c r="C27" s="6" t="str">
        <f>[1]!BexGetCellData("003N8D85VN5Y88UOCOONXLQS0","003N8D85VN5Y8HKZAZU4PQ6J5","DP_3")</f>
        <v>#NV</v>
      </c>
    </row>
    <row r="28" spans="1:3" x14ac:dyDescent="0.2">
      <c r="A28" s="10" t="str">
        <f>[1]!BexGetCellData("","003N8D85VN5Y8HKZBM0RZLRBU","DP_3")</f>
        <v>#NV</v>
      </c>
      <c r="B28" s="13" t="str">
        <f>[1]!BexGetCellData("003N8D85VN5Y88UOCOONXLKGG","003N8D85VN5Y8HKZBM0RZLRBU","DP_3")</f>
        <v>#NV</v>
      </c>
      <c r="C28" s="6" t="str">
        <f>[1]!BexGetCellData("003N8D85VN5Y88UOCOONXLQS0","003N8D85VN5Y8HKZBM0RZLRBU","DP_3")</f>
        <v>#NV</v>
      </c>
    </row>
    <row r="29" spans="1:3" x14ac:dyDescent="0.2">
      <c r="A29" s="10" t="str">
        <f>[1]!BexGetCellData("","003N8D85VN5Y8HKZCA2TBAFMI","DP_3")</f>
        <v>#NV</v>
      </c>
      <c r="B29" s="13" t="str">
        <f>[1]!BexGetCellData("003N8D85VN5Y88UOCOONXLKGG","003N8D85VN5Y8HKZCA2TBAFMI","DP_3")</f>
        <v>#NV</v>
      </c>
      <c r="C29" s="6" t="str">
        <f>[1]!BexGetCellData("003N8D85VN5Y88UOCOONXLQS0","003N8D85VN5Y8HKZCA2TBAFMI","DP_3")</f>
        <v>#NV</v>
      </c>
    </row>
    <row r="30" spans="1:3" x14ac:dyDescent="0.2">
      <c r="A30" s="10" t="str">
        <f>[1]!BexGetCellData("","003N8D85VN5Y8HKZE3X0X81WE","DP_3")</f>
        <v>#NV</v>
      </c>
      <c r="B30" s="14" t="str">
        <f>[1]!BexGetCellData("003N8D85VN5Y88UOCOONXLKGG","003N8D85VN5Y8HKZE3X0X81WE","DP_3")</f>
        <v>#NV</v>
      </c>
      <c r="C30" s="8" t="str">
        <f>[1]!BexGetCellData("003N8D85VN5Y88UOCOONXLQS0","003N8D85VN5Y8HKZE3X0X81WE","DP_3")</f>
        <v>#NV</v>
      </c>
    </row>
    <row r="31" spans="1:3" x14ac:dyDescent="0.2">
      <c r="A31" s="10" t="str">
        <f>[1]!BexGetCellData("","003N8D85VN5Y8HKZF2DGVBXCY","DP_3")</f>
        <v>#NV</v>
      </c>
      <c r="B31" s="14" t="str">
        <f>[1]!BexGetCellData("003N8D85VN5Y88UOCOONXLKGG","003N8D85VN5Y8HKZF2DGVBXCY","DP_3")</f>
        <v>#NV</v>
      </c>
      <c r="C31" s="8" t="str">
        <f>[1]!BexGetCellData("003N8D85VN5Y88UOCOONXLQS0","003N8D85VN5Y8HKZF2DGVBXCY","DP_3")</f>
        <v>#NV</v>
      </c>
    </row>
    <row r="32" spans="1:3" x14ac:dyDescent="0.2">
      <c r="A32" s="10" t="str">
        <f>[1]!BexGetCellData("","003N8D85VN5Y8HKZFM8BOXL0I","DP_3")</f>
        <v>#NV</v>
      </c>
      <c r="B32" s="13" t="str">
        <f>[1]!BexGetCellData("003N8D85VN5Y88UOCOONXLKGG","003N8D85VN5Y8HKZFM8BOXL0I","DP_3")</f>
        <v>#NV</v>
      </c>
      <c r="C32" s="6" t="str">
        <f>[1]!BexGetCellData("003N8D85VN5Y88UOCOONXLQS0","003N8D85VN5Y8HKZFM8BOXL0I","DP_3")</f>
        <v>#NV</v>
      </c>
    </row>
    <row r="33" spans="1:3" x14ac:dyDescent="0.2">
      <c r="A33" s="10" t="str">
        <f>[1]!BexGetCellData("","003N8D85VN5Y8HKZGAVOBDSIU","DP_3")</f>
        <v>#NV</v>
      </c>
      <c r="B33" s="14" t="str">
        <f>[1]!BexGetCellData("003N8D85VN5Y88UOCOONXLKGG","003N8D85VN5Y8HKZGAVOBDSIU","DP_3")</f>
        <v>#NV</v>
      </c>
      <c r="C33" s="8" t="str">
        <f>[1]!BexGetCellData("003N8D85VN5Y88UOCOONXLQS0","003N8D85VN5Y8HKZGAVOBDSIU","DP_3")</f>
        <v>#NV</v>
      </c>
    </row>
    <row r="34" spans="1:3" x14ac:dyDescent="0.2">
      <c r="A34" s="10" t="str">
        <f>[1]!BexGetCellData("","003N8D85VN5Y8HKZH8BV9KUJQ","DP_3")</f>
        <v>#NV</v>
      </c>
      <c r="B34" s="14" t="str">
        <f>[1]!BexGetCellData("003N8D85VN5Y88UOCOONXLKGG","003N8D85VN5Y8HKZH8BV9KUJQ","DP_3")</f>
        <v>#NV</v>
      </c>
      <c r="C34" s="8" t="str">
        <f>[1]!BexGetCellData("003N8D85VN5Y88UOCOONXLQS0","003N8D85VN5Y8HKZH8BV9KUJQ","DP_3")</f>
        <v>#NV</v>
      </c>
    </row>
    <row r="35" spans="1:3" x14ac:dyDescent="0.2">
      <c r="A35" s="10" t="str">
        <f>[1]!BexGetCellData("","003N8D85VN5Y8HKZKMXA4Z7HY","DP_3")</f>
        <v>#NV</v>
      </c>
      <c r="B35" s="14" t="str">
        <f>[1]!BexGetCellData("003N8D85VN5Y88UOCOONXLKGG","003N8D85VN5Y8HKZKMXA4Z7HY","DP_3")</f>
        <v>#NV</v>
      </c>
      <c r="C35" s="8" t="str">
        <f>[1]!BexGetCellData("003N8D85VN5Y88UOCOONXLQS0","003N8D85VN5Y8HKZKMXA4Z7HY","DP_3")</f>
        <v>#NV</v>
      </c>
    </row>
    <row r="36" spans="1:3" x14ac:dyDescent="0.2">
      <c r="A36" s="10" t="str">
        <f>[1]!BexGetCellData("","003N8D85VN5Y8HKZLONALDCC9","DP_3")</f>
        <v>#NV</v>
      </c>
      <c r="B36" s="13" t="str">
        <f>[1]!BexGetCellData("003N8D85VN5Y88UOCOONXLKGG","003N8D85VN5Y8HKZLONALDCC9","DP_3")</f>
        <v>#NV</v>
      </c>
      <c r="C36" s="6" t="str">
        <f>[1]!BexGetCellData("003N8D85VN5Y88UOCOONXLQS0","003N8D85VN5Y8HKZLONALDCC9","DP_3")</f>
        <v>#NV</v>
      </c>
    </row>
    <row r="37" spans="1:3" x14ac:dyDescent="0.2">
      <c r="A37" s="10" t="str">
        <f>[1]!BexGetCellData("","003N8D85VN5Y8HKZMBIWNVJQX","DP_3")</f>
        <v>#NV</v>
      </c>
      <c r="B37" s="13" t="str">
        <f>[1]!BexGetCellData("003N8D85VN5Y88UOCOONXLKGG","003N8D85VN5Y8HKZMBIWNVJQX","DP_3")</f>
        <v>#NV</v>
      </c>
      <c r="C37" s="6" t="str">
        <f>[1]!BexGetCellData("003N8D85VN5Y88UOCOONXLQS0","003N8D85VN5Y8HKZMBIWNVJQX","DP_3")</f>
        <v>#NV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u H W 4 / S U M J h V 6 S x P X x f t O p s W / + j f u k y f F U t C q 8 j r 7 P F d v / 3 j Z 6 + + f P H m 9 M X T 3 1 8 7 + f 3 P X j z 7 8 u j B / s 7 O e G 9 8 D / / u f H r / 8 d 1 4 s 8 d v f v + n x 2 + O X 7 7 6 8 i f P n p 6 + I g R f v / r 9 X / / e n Q 9 f H H 9 x e v T 0 5 e 9 P I + F f a R g / 8 d X p 6 z e E + d k X 9 N e r 3 / v 3 / 7 2 f v / 7 9 + Y + z L 5 9 8 5 8 U X R z s 7 9 1 4 c P D 2 4 / 5 M v 7 v 8 + + z / 1 6 u F P v L j / 6 s 3 J T 3 z 5 6 e O 7 2 o J b v v m 9 3 6 R 3 j x 6 / / u q L 4 y f P T / H r 2 e v f / / W b V 1 + d v P n q 1 e n R 7 0 2 t / b 8 f H / / e Z 6 / x K f 9 8 / P L L 1 2 d v q K s d Q k x + f 3 z y 7 e O f f P 7 7 n w p Y + U P 7 4 D / w y 4 s v n 5 7 + / o I E f / 7 V F 1 / x 5 y + f n / 7 k q b Y g h F 4 f f U X D l d 8 Y 1 5 e v X r 8 Q b N + 8 e v P 7 P / / J 5 9 T z 4 7 v 2 j 8 f f f v X 7 / P 7 H J 2 / O f p L H 8 e 2 z U 4 G v 9 M a v R N X T N 1 8 y i N / / z e / z 8 u j 3 o t f 5 F / q b O t h E N G n w G E R + d X S M v / E L / X 3 6 / M 1 X Z 0 9 3 B a j 8 s c f 9 M 2 T 9 j d 7 V 3 + g t / c 1 7 0 f 4 l b / q E e H p 6 9 h Q U 5 g f 0 4 A 8 e n 3 x J n P T i 1 Z F 8 a v 7 C x 2 + O z 1 6 8 / v 1 / r 9 / n G a Y p + P v x 5 2 e v 3 7 w E 5 8 s v + P v 4 z Z t X Z 0 I n I d 3 v / / r 0 + e k J c z a m u f u Z a Y U e z 9 4 o W U F 4 n l T m A U v 8 Z 8 + P P 0 d v 7 g 8 z F + Y b / 0 + d H P O V 9 9 d j + v f N 7 6 + 8 R o L k / p J v X n e + M 3 + b b 3 U a 9 C + d g O P n p 8 f P C O n X L / 2 / T r 7 N 8 / j y y x P 8 l D n Z x B X a A r A / 3 z t K 8 e z Q / / f S P c a F P n v 8 5 t v f e a P d f 7 6 P X 9 7 w 7 L 7 G r 1 8 c / 9 7 y F 3 B 3 f z z + 4 u y F 9 7 n 9 A 4 T m 9 0 B w G t W p / H F 2 + h p Y M q H x 2 + P X R F f u 6 f d + 8 / r b z 5 7 r r 1 8 8 t b 8 + / 1 x + f f W a B O b k 9 P X r 3 / 8 L m j 4 e u p l p + 8 k X p 1 8 8 O X 3 V b U d d v S J S M g J P T 4 n H n v / + 9 I 5 9 2 z Q h b h G O c 3 + Q 3 v X V V V R 3 n X z 5 + s 3 J K a n L V 5 u 0 F R j U / B q o L Z 7 R 3 1 u Q s y p q 7 2 d D R e E 3 q 5 o w T v f H h 2 o p T + j 1 g y G l 5 V P r a 6 q p o 2 / T F C n U r r o C G P 3 t h 6 G 2 8 P 7 7 K S r v s 1 u r p d 1 B t e S 8 h Z 5 a 2 v 1 h q q W j H y f 1 6 / 6 K q C h A 5 p 8 b F d X n z 0 6 / G l R U + / 8 v U l M Q Z / O r 0 V f 6 G f 9 q F N f R 7 8 O f 8 a / / r 9 V g z 8 5 e n 7 z 8 J t X X / s + + + t r 7 u V F f l l Q / 0 l 0 / f 3 Q X f l q t 9 e X e m 5 / Y + / L + T z 1 4 9 p 2 z n z r Z 3 7 v 3 8 O y 7 v 8 / T 3 U G t 9 e m P t B Y L 2 j e v t b 5 6 c f L 7 H 7 8 6 P f 7 m 9 N b P S m S I 3 3 7 O 3 S 6 P W D / S X D 9 / N N c t v a 6 H 9 4 6 7 + m v H 6 K 9 7 / 2 / S X 7 / P L f X X 7 z 2 o v w C 9 8 8 n / S / T Z 5 8 / R 3 5 d f v X j z Q Q o N N H r P h B d N 9 p O s R B 6 T B M 5 + + K G a 7 v M B T f c w r u k w M O 8 v E c S j z 0 + / M H L 4 P v r v 2 1 3 9 5 x P 3 G 1 O A I V j 9 7 P 8 r K h G q 6 u t k z O B 5 d z 7 5 2 V O a u / / v V Z o n v 9 f J F 1 2 l u W e U 5 u 4 t c m r Q T E S r 5 z 8 p B C Q o Z z / 5 5 O m b 7 x z c P 3 v 2 + s u z N 7 8 X / X r 2 6 c 7 B m 9 / n N R M V 3 R C D g Y h g L v P r 4 + f H L z 7 / 6 o j a y C 8 K H t N k l C 2 r z K M X x W V e p k g t y d / Q g 6 b / n 1 V M 7 g 1 g c u + H j s n + A C b 7 P 3 R M 7 g 9 g c v + H j s m n A 5 h 8 + k P H 5 M E A J g 9 + 6 J g c D G B y 8 E P H 5 O E A J g 9 / 6 J j s 7 s R R 4 c 9 7 q G j T 1 7 5 n i J Z R 1 3 C v 5 x r K 0 i J c p N e / P / 0 d 9 Q b U 4 j + k Z 3 f v n r U h g Z v w h l y d I 1 k h b d y i K P 3 + e T W h X 5 Z Y N y 3 T U 1 k / / a K Y z q t s m i 0 J e 7 y H 8 Q R I 3 B X U r M 8 q j p z 3 5 y Z X j r y p F 1 8 Q z f f v w Y b r H 8 b B O z p Z 5 8 s 2 A x a L 7 L q q 5 T V 8 Q V P 0 + s v n p 2 / Y v 4 P v Q S D Z B X F u t S H c C 2 B h e j B / P H 7 B f Y U 4 6 W f A y f p q 9 v f H X z 6 D q U J / r 0 6 f A Q x + v d s Z 6 j c 2 8 h c V 5 o Y G / t O 0 W l 3 / o v U / + t d n H z b 6 y N i / D c c d D s s 3 M v S 7 3 u / f l k D l 3 v u l X C S M u X X I s v f / 1 p D l 5 a s v n 5 2 9 + f 1 P 3 n y D u e N 7 / 7 / N w f j U + s Z i E P 3 u / w s R h / f Z j 5 I w / S T M 8 5 8 4 H U w i 3 7 8 x m s C v P 6 Q k T E y j / d 4 R j f b 7 D G o 0 p s w P W 4 P d 5 X + p E 9 + 5 4 D + N O o u G e T / x 5 a e B K W N F Y R t + 9 + z B F z + 5 8 3 r / 0 7 N P f / J s V 9 M n 2 g 4 G 7 P W Z f s b W L J K R + f b Z 0 6 e n L 3 T 4 P A t H z 2 i S z O + P X 1 L S 9 g X P + N N X Z 8 + f v 3 5 D j H 3 0 n A b j / n r 8 7 e P X T 0 + f H X / 1 / M 3 T L 0 + + 4 k R K + A l x x s s X x 1 8 w P Z 8 c v z 5 9 C h K + e f 7 l 5 1 8 G n 1 g 9 a j 8 5 + f K L l 2 d P w 9 d U I X v O 0 c 8 a T R / s v n n e p + n J y y h N 9 3 5 E 0 1 v R 9 O D + / T 5 N j + M 0 d c b 4 R z T d R N P T z w 3 9 f N l / F q W p W x z / E U 0 3 0 f T 3 e v 0 w Q t O s p G D t e N q u s z J K 3 f s / o u 6 t q P v q 3 p t B 6 i 7 b v C 4 Q h E b o + + m P 6 H s r + v 7 e z 5 4 O 0 f d p M Y 2 S 9 s G P S H s b 0 h 7 c + 4 n f e w N p w b 5 R 8 h 7 8 i L y 3 I u / x 3 r f 7 5 P 3 y 1 X G U q A 9 / R N Q b i L q / c / / l p w c v f / K L m N M V J S r y p D 8 i 6 i 2 I + t 0 H n 8 Y 4 N e r K 7 v 4 o 5 L o V U R / u n f 1 E j F P j R P 1 R z H U 7 n f r 5 a S Q 3 Q D p 1 y F j t / i j w u h 2 3 H n x l V G i o V w c J + 6 P o 6 3 a E f X b / q 6 h u H S T s j w K v 2 x H 2 + b d P o / p 1 k L A / i r j 6 h P 1 y 7 8 1 P 7 H 1 5 / 6 c e P P t 8 5 / f 6 v e 5 / c b J z 9 v L k Y D 8 S F i B X k G 6 n r w f J 2 4 2 6 k L b W 3 3 5 E 5 g i Z z 7 7 z Z Z T M S y X z N E 7 m b v T 1 I z J v J v O X P 3 m w k c z L d t u 4 F C G h u x H Z j w h 9 9 H g T o X / y 0 9 c D h N 7 e 3 a Q 4 9 r p R 2 v + P C H 2 X / 6 V F W l n 3 5 1 9 O 3 d r l g 9 P v 7 p / s / F 7 3 n z 4 8 3 T k 4 e P H d Z w + e / D 4 7 b u 3 y 6 e n r k 1 d n L 8 M l X 4 x E f + N l Z B C E n F z z 6 + P T 3 / v k + M n r V 7 J G 6 f 6 w k / z 5 c y w M f v n V i z d u W k G y s x M Z g E H z L v / 7 7 P h E U O d f b o / 6 m S W b t 4 7 9 5 v Q V u A y L d v w r o L / 5 8 p V + p H / o h z y Y H f O p D I 3 W K r 9 8 + e b 5 2 Y t T v E J f e h 8 8 f n 3 2 + Y s j W i T k n 4 / p 4 6 N T i r / w 8 / H z L 7 9 7 9 P n p F 7 v 7 n 1 K Y h T + I 0 T 7 / 9 t E O r 4 h i w R z 8 R h + g I U 1 k 0 B Z / c 3 O d Y f r I L I 2 b X x + / / v b Z M 2 K c 7 + J 7 N O V P 9 w W o 1 w J / K o g 3 W M 4 9 2 k m f Z G W 2 n O Y M S z 5 j A P w r m n 7 3 m F b m 8 c s X p 6 f f f i P w a R G f M Q R 8 / D 6 4 y E + / W k C 6 w u / 9 u m H t n 6 k r F N Y P 9 A v z j v e X f q P U I e l + + e q 1 i C a t 3 7 8 y q + U 7 v L R v / h Q u Y 4 6 6 y / 8 e v + F 1 8 R N 8 x w y I X 4 S V d u O B o K S F T R N t u 2 c R 7 z 2 m L S 3 8 v / j q i 9 / / 9 Q m h g y 7 x x 8 t X p 8 z 7 p 1 + 8 J B U h C + Q v G V N G 6 q s v v u J f a L S f v + K h y G + P X 7 z + 6 g n j T Y R 4 8 / u L C i N b 4 / 0 l 3 7 z W v 3 b 0 O / O 3 + Z a Y 2 0 L B E j v D / L 0 g Z 4 / v 4 o c K 5 X s Q h 9 c k / t 9 H n A f / r y A O L 4 X / v 4 8 4 9 / 5 f Q R x e f / 1 / H 3 H u / x w T x 4 s 4 P 4 w 4 6 N z 9 Y e l 0 t C c f 8 + / f C M V 2 f / j C N h j k / H + F Z A 9 / 6 C Q b X O H 4 / w r J d n / o J B s M P f 4 / Q r K 9 H z 7 J B p d 8 / j 9 C M q y O / N y T T B Z 0 / r 9 C s v 9 X u B O y B P 7 / F Z I Z s v x c k c x b L / j / C s k + / T k m m T i t v 9 f r h x 9 K M u B g a I P f v w n q / P C J M 5 j N / z D i / P D 4 6 e C H T r L B R e b / r 5 B s / 4 d O s s E s + / 9 H S L Z n y P L D I 9 n g i v v / R 0 i 2 + 3 M d g I u i P 7 h / / 0 N J 9 r O h 6 H / 4 I h g h z q c / e f b B W u t n g z g / 1 7 6 7 q P R 7 P / F 7 / 7 + R O D / L G Y e 7 / C + v i j G W r 2 g t 6 f S 1 E O 3 l q y 9 f U k a e / 8 b L + s A L B p C f P H 7 + F Q / 5 b r f x h p c R 2 3 7 9 l / c + 5 O V 7 H / D y v Q 8 Z 8 / 4 H v f w h B N v 3 C c a c J r + 9 H x C f c F 8 T y O 6 O T w M s U H 4 d G B 9 A i t 2 d g B S 7 X w + B D 2 C h 3 Z 3 9 b w C B + x + C w K c f 8 v K D k A m s B v 1 9 9 n / q 1 c O f e H H / 1 Z s n Z 8 + O H 9 / 9 O q M 6 + B D E H g a I f S 2 y 7 o Z i 8 v V g f A h v 7 H 4 D v L H 3 A V p m 9 0 P U 8 t 6 H y / b + z o f D u P 8 N w H g Y w n g / Q t D L P h W P T p s 2 m 1 X p L E 9 f F + 0 6 m x b V M n 1 W L G k 1 v 8 j r 7 O t h 1 9 H n E S k 8 + Y k v P / 1 a s A P + + Z r U C 9 j o 6 8 D Y x f 8 3 j f H V w x f H B 7 / P t + 8 d f z 3 Y N 9 P v 6 2 k x w A 7 M 5 E / 9 5 K v n v / 8 X L 9 H h 1 4 E V 6 I O f e n b 2 + x t w v / 9 P M I G + D k z f d h w d P / 3 J 7 / w + L 7 7 8 i a / O v v x 6 0 H x j Q t C + e P L d + 1 8 P U G h Y 7 t 3 d e X B 3 b w d p n q 8 D z L c k R z v 3 7 + 7 s M 7 B 0 d / f R 7 v 6 j e / e + H t T A x H z T Y r 3 b 8 a g 9 G q S 7 n z 6 6 d / D o 3 s O v B z U Q J J r w s 5 8 8 O / 1 9 X n 0 9 7 u 6 Y S I + y 9 x / d 3 3 2 0 9 z V 0 D q A G M v P j w z D u 2 s D k J 4 9 f C U j + 5 S d f H H 9 x t H P 2 + z 8 7 e 3 1 C j T G / + A S t K A g S S 8 q / P f 7 J l 8 e v X l O s c 0 Y f 6 a + P X 5 9 9 / g I f 8 M / H X 7 5 8 c / T k z e O 7 + P n 4 + Z f f P W J J w y / 4 6 / c / / b 3 f A J 7 5 9 f G 3 z z 7 / 9 h H T h X / j v 6 W R f i T N q P 2 b 3 / s N h 3 v 8 2 + / / / P Q F X A z v L 3 5 V G + m v p p X / 5 + N v v / p 9 T C v + z T Z y f z 3 + S W 3 x k + Y T q H X 7 x + N v n z 5 / + f s f / + T x G U d 7 X 7 z + / P d / w c H h 2 Z d P v v O C K O n o q J / w 0 E + + e G l N 4 W b 6 o + m P 5 u D n Y g 5 e / / 4 n X 3 7 x k v 5 5 e v r 7 7 9 4 8 B a 8 3 T s H p T 3 h T 8 P n p F y e d O b A f u W k w h M M n j t J H n 1 c T U p V l e i o q 8 4 t i O q + y 6 T / 6 F y 8 N 9 Y M 5 2 f 9 / 7 a R Y 4 r 7 f r L z 8 / Z / 9 P q f H r 2 6 e j 5 e 3 n 4 8 9 d r O C + b A f 3 T g f x / / o 3 1 y l y 6 x d 1 1 k 5 S v f T V V 6 P 8 2 a V T 4 u s z J v U A v o h z 8 z R 6 U / n 9 b Q g Y y q T 8 r X n C c I j F N 8 4 T X f 5 3 2 8 f v 3 i K F D n 7 R v r H 4 9 d v j t / Q j z e U v P v 9 f + K r 0 1 e / D / D 1 / n p 8 9 u L l V 2 + + I F Y 4 g u t i / 5 B 0 2 / O z 1 z z c k 6 9 e / V 4 / h V 9 e v 3 o K e E T Y v e 2 d / W 0 4 N v r R Y x L y s 5 8 8 + r 3 I 1 5 P f H r / + 6 i W l D l + / / v 2 / o H + O P z + 1 0 F 5 / 9 Q V n + H 7 / V 1 9 + 9 z X Y J / z A f X / y 5 f O v v n g R N j G f P f 6 K q P 7 7 H 5 + 8 O f v J U 3 4 P k P 3 P t C E + f v H 7 n 3 y b u P H 3 / / K F 7 b L 7 k d + G 3 n z N K w 2 d j 6 j N 6 z e v v j q x L 3 G b 8 C O / D b + 0 G 7 Q R O K + / T b P 4 9 E t K n Z 6 + e A P 6 v D l m u n Q + P l Z y h R 8 T t a U 1 Y O 7 + / o Z V h q O n s K G 8 t 6 d / e o B e n z 3 9 / c 9 e P D 3 9 v Z n c 3 c 9 M K 0 o T 4 8 N n Z 7 8 3 R t / / 0 I B 3 b 5 p m / m e m V Q R a 8 O F j D B a z 8 O J z S U e f f t f O 9 d k L c q / O n v K v r 1 9 8 + Y Y S w 2 9 + H 5 b N Y y L S 7 0 P z 8 e o M Q Z v / J / p g Z r 3 7 6 p T 4 / z V J J n H o V 8 / p 5 x f H v / f v z 1 j I L / z 3 7 2 P + / n 3 4 D W l I j t y z Z + j n 1 U / 8 J H 6 I H E W i G h U w / v H 7 k 7 P 6 X d u a / / r 9 3 6 g u O 3 v x j C b 3 S R B l 2 c 8 e f 3 7 6 4 q s X Z + x l D s a O t s 1 j y n 8 / J z n 7 4 u x N + q 4 p H i 2 L 8 r O P 2 n q d f 4 S O W I D O v m S V Z X 9 / / B o 6 5 O z 4 y f P T k y 9 f v D k + e 3 F K u s T + + v u L I o l A e / N 7 / / 7 E Q q c n b / D + 7 8 + u 7 u t I s 7 t R + H d f v X 7 1 + 7 / + v Z m Z i a A / e f Y U n 0 Y / J F N z e v T 0 5 e + P N T 7 8 + t h O 3 d O z L 8 R E / d 7 P s S 7 w h d O b 3 p L I t 3 / v 3 + f 3 + f y L J 9 / 5 y Z 0 v 9 l 8 7 P Y q f q s t J t Q A 7 Y S Q R 1 T d f v e K A P / j 7 8 f H v f f b 6 6 P d 5 f J d / C j W h b X e V m k S 1 b x / / 5 H N j o u Q P 7 Y P / Y A 6 G R + N k z 6 6 e u A W V F 1 8 S Q q + P v q L h y m + M 6 8 t X r 1 8 I t m 9 e k V 7 + y e d H y O 3 Y P x 4 7 x c c i c H Y q 8 H / y 9 N V r m m X 8 C i 3 9 5 k s G g S W V o 9 8 L U 8 N W + z U m c h P R p M F j X n w 5 O s b f + I X + 1 g U m A a o r S N y / X b X 5 N r + r v + n a z b e D F + 1 f 8 q Z P i K e n J r r a w W j 1 A z D n U z K U R / K p + c v w 7 O v f / / f 6 f V g + P y d z 8 x K 8 L r / g 7 + M 3 b 1 6 d C W X U S p C L Q i y s J L K W 4 8 X T M / M Z C M u T x n N s i U v m 8 X P x D 8 w f h t b m G / 9 P J b 7 5 y v v L X x z b + a Y W x 2 j x 7 v g Z I f 3 6 p f / X C X t R r 1 9 + K a t 5 T P N N s 6 4 t A P v z v a M U z w 7 9 f z + V F U 7 6 7 P G b b 3 / n j X b / + T 5 + e c O z x / q Z 9 K b 8 p U p U / 3 j 8 x d k L 7 3 P 7 B w j N 7 4 H g N K p T + Y O i Z G D J h M Z v j 1 8 T X b m n 3 / v N 6 2 8 / e 6 6 / f v H U / v r 8 c / m V D P f x y Q n 7 H z R 9 P H Q z 1 / a T L 0 6 / e E I 6 r t O O u n p F p G Q E n p J t P n s O 0 x 1 w C p o Q t w h / u T / E J 7 P q 6 E b d 9 P s 8 3 D / 7 6 t t f P N z d P X v 5 D e i m 3 / v n h W 4 K i f Y j 3 f T z Q z e F s z 6 g m + 7 / S D d 9 k G 4 6 + f L 1 m x O K M k 6 9 i L O v j a B n z K + B W u I Z / b 0 F O a u C 9 n 4 2 V B B + s 6 o H 4 3 R / f K g W 8 o R a P x h S S j 6 1 v q Y a O v o 2 T Z F C 7 a o j g N H f / v + j l n Y H 1 d L u s F r a / W G q J S T u 7 V 8 v Y y q K Y 1 X 8 H H C i f u + D 3 S d P X 3 9 5 f P p w U F H 9 v 0 l N Q Z z N r 0 Z f 6 W f 8 q 1 F c C H 3 M r / + v 1 W C a b v 7 m 1 N f + z 7 7 6 2 v u 5 U V + W V D / S X T 9 / d B d + W q 3 1 5 d 6 b n 9 j 7 8 v 5 P P X j 6 5 v Q 7 X 3 3 1 7 b M v j n + f 4 6 e v B r X W p z / S W i x o 3 7 z W + u r F y e 9 / / O r 0 + J v T W z 8 r k R 9 + + z l 3 u z x i / U h z / f z R X L f 0 u v b 3 X n b 1 1 4 7 R X 7 v / b 9 J f v 8 8 t 9 d f v P a i / A L 3 z y f 9 L 9 N n n z 9 H f l 1 + 9 e P P N K b T 7 P / s K 7 f M B h f Y w r t B 4 d c n 9 J f J 2 9 P n p F 0 b c 3 k f N f b u r 5 n w a f m N 6 L g S r n / 3 / S / P B n e 5 8 8 v N S E 3 7 n J 3 b f d D X h n t G E D 2 4 R g U L d E K 2 e / 6 Q Q k K C c / e S T p 2 + + c 3 D / 7 N n r L 8 / e / F 7 0 6 9 m n O w d v f p / X T F R 0 Q + w E I o K V z K + P n 9 P q 7 V d H 1 E Z + U f A g q t G g r A e P X h S X e Z n C c Z G / o d x M / z + r m O w N Y L L 3 Q 8 f k 3 g A m 9 3 7 o m O w P Y L L / Q 8 f k / g A m 9 3 / o m H w 6 g M m n P 3 R M H g x g 8 u C H j s n B A C Y H P 3 R M H g 5 g 8 v C H j s n u T h w V / r y H i j Z 9 7 T u e a H l L z x N j e c U e 2 O v f n / 6 O e i H q a T y k Z 3 f v n r V m g X v y h v y p o 9 O m z W Z V k z 4 r l t l y W u Q 1 / f 5 5 N a F f l l U 6 o y G c z v A z / a K Y z q t s m i 0 J e 7 y H 8 Q R I 3 B X U Y i 7 x v f c L 6 c V N v r V L v P f / V p f 4 5 a s v n 5 2 9 + f 1 P 3 n y D u c l 7 P / s u 8 c 7 P T Y z v U + s b c 3 7 1 u / / / u L q W 2 j / P X N s v P 3 / Z c 2 1 t k v L e j Y 4 t f v 0 h B f k x j f Z 7 R z T a 7 z O o 0 Z g y P 2 w N d p f / p U 5 8 6 8 J / G n U W T s v v 8 / k X Z B N 3 v t h / 7 Z Q b K 5 6 B h q 8 / P y F R 4 Q b S j g Z / d D x t i 8 t K P 8 c H s W T m t 8 + e P j 1 9 o S T g m Y D 9 t b 8 / f k m J w R c 8 6 0 9 f n T 1 / / v o N M f f R c x q Q + + v x t 4 9 f P z 1 9 d v z V 8 z d P v z z 5 S r j h 5 Y v j L 5 i G T 4 5 f n z 4 F 2 d 4 8 / / L z L 4 N P r O 6 0 n 5 x 8 + c X L s 6 f h a 6 q E P Y v 4 s 0 H H b / / E m 9 9 7 5 / O f e v r t P h 3 T V C i Z n h T 1 d F 1 m y z a P E t U t z P + I q N L w 7 N v H 9 3 b 3 f m r v T Y y o a X p 6 n g t h r 9 P T X 7 Q u L r M y J 9 o 2 U e I 6 0 / w j 4 k r D 7 z z 7 9 q f H T 3 a + G i D u 0 7 z O y a l s 0 i x 9 l U + L S V E 7 e l c 3 0 9 s t 0 3 6 j 9 P 7 / M L 1 / r 4 d f v f z 0 8 y 9 f / l 6 3 p v e T I l / m D V H 7 d V 5 f F t O i i p P a J W J / R G o l 9 V c / 8 f T T 7 + 6 + / j J O 6 r P l J T F u V g 8 R 9 N M f E b T T 8 P n n v 9 e 9 v f v P n n 4 R J + h x u c i m 4 N U o O R / 8 i J y d h l / s 7 H z x + 3 z 6 6 v f 6 i Q G 7 1 r Q F E b T 4 R / / W Z b q q 6 v T l P / p X 1 7 N i l p E m e J q 3 O f F t z V G / u B X N T X 7 F w Y / o 3 6 X / i 8 9 3 D 7 7 4 q Z 8 8 j d P / y x Z 5 l j 5 1 4 + z 9 8 E f k 9 R v + P g 8 P 9 n 7 q y S t a 0 n r 5 P E b e N 1 W b l X H u j d I X q b c f 0 d e j 7 8 H v / e p k / / Q 7 X + 4 d f 7 o h 1 n h x U 7 i x + 6 M Y r k v X 1 1 9 8 5 / O D / S 9 P N 7 g N d V N U 8 M l s Q j a D w / Y 8 q y + q 9 G W Z / S A a L u / + K L L r k v r N y 9 / n 4 Z f 3 f p + T n T i p b x 9 8 3 I L 6 P w r 9 u t S n h P Y X O w e f f n U v T n 2 N O 8 6 W i 3 U + K f N m R L + e 1 1 n e t P V 6 2 q 7 r j A L u k 2 r J f 0 5 F H v J l + r K O U v 9 H g W C X + r / 3 6 1 e / 9 / 7 v s 7 P z e i P 1 v x D a R 2 n 6 o 4 i v S 9 P f 5 / m 9 / R c 7 + w 9 f D Q Q o 6 m u c U d i 3 v C g G C f u j y K 9 D 2 N / n 6 f 7 T n z j 4 i V d P j o c U 9 Y o 0 d S H B y s g L T 6 7 T 4 0 V V t 8 U P N I 4 5 n q 4 X 5 I x Q E E O u H 1 g 8 S v 8 f h Y p x + v / e X 3 y 1 m b G f F u d E + F k 8 o b H 7 o w i w R 9 b v f n X 8 6 q f O X g 3 o i / e N w J f W 2 4 7 S / 0 c h Y p f + p 1 / u 7 H 7 x x e / 1 + k W c / m E E 7 q g 7 F C T u / S h I 7 A b h + y + P 7 + / u v 3 x 5 E K N w L w g P w s U 4 i X 8 U L 3 Z J f P / 5 y 7 P T v Z N P 7 / d J 3 C V w l K I / P 8 L C 3 + f h / t l X 3 / 7 i 4 e 7 u 2 c s b K H r / y 5 9 6 + H r n / s m L m F r Y Y x b s k 3 H z Y v S z n 2 d k / H 0 O D r 7 8 f b 7 6 v X 7 y 5 P f 6 9 N W T S H 5 z j 3 V l h I o b m f H / G 1 S 8 y / + e f M m 4 P z s + w Y / j N 6 / w 4 + S U i P D q 1 e / 9 + / M v p 8 / f f H X 2 d H e T Q J s m 2 n Z v E 4 1 N k 8 c v v v r i 9 3 9 9 c v z 8 9 I h o 7 P 7 g z 1 + + O j 0 5 2 p O P + f f H p 1 + 8 J D K d v Q Z + L 5 + f / u T p c 8 b 0 q y + + 4 l + e H 3 / + + S v q 9 v F d + e 3 x i 9 d f P e H B P H t + / O b 3 1 4 l 7 f N f 7 S 7 5 5 3 f n O / G 2 + p V m 0 U F 7 / / k / P G O b v d f Y U L + A H 0 d U Q 6 g a K B a n I T R T r C v f P X 4 r 5 D v 2 P e O x W F P N 8 x d M f 8 d g t K O Z n m H 7 E Y 7 e g W L B k 9 S O K 3 U y x c A 3 7 R 5 r / Z o r d 3 l b + i M c s j 5 1 9 + / j e 7 t 5 P 7 b 3 5 E Y / d h m K 3 9 y 5 + R D E r l d 6 i 7 4 8 o d j P F S C p / r 6 9 + 4 u m n 3 9 1 9 / S O K 3 Y p i 4 e r U j y h 2 K 4 q 9 e f n 7 P P z y 3 u 9 z s v M j W 3 k b i t 3 e H / s R x d 6 X x 3 4 k l e 8 b i f + I x 5 x U v v h 8 9 + C L n / p J S 4 U f 8 d i t P N h X T 4 5 / R L F v l m I / k k o r l d 9 5 9 u 1 P j 5 / s f P W j u P K 2 F L u l z / 8 j H r M U + / Z P v P m 9 d z 7 / q a f f / h H F b k O x 2 0 f i P 6 L Y + + b H f k Q x o 8 0 P 9 l 8 e 3 9 / d f / n y 4 E c U u w 3 F i M e e f / 5 7 3 d u 7 / + z p F z + y l b e k 2 C 2 9 i x / x m N X 8 X 3 1 x / M X O w a d f 3 f s R j 9 2 G Y r e P K / 9 / x 2 N f k 2 K I k r 7 7 1 f G r n z p 7 9 a M c 7 O 0 o d u s 1 8 R 9 R z O q x W + b 5 f y S V L q 5 8 + N X L T z / / 8 u X v 9 S O K 3 Z J i t 4 w r f y S V V o / d f / 7 y 7 H T v 5 N P 7 P 6 L Y b S h 2 e 5 / / R 1 L 5 v t 7 F j y h m e e z z L 5 5 8 5 y d 3 X n 9 + 8 i O K 3 Y Z i t 4 + S f k S x 9 + W x H 2 n + 9 8 2 P / Y h i V i p / 7 9 e v f u / 9 3 2 d n 5 / W P K H Y b i t 3 e 5 / / 5 Q 7 G 7 / O / T V 2 f P G a W X r 1 6 + O T t 9 L Z R 8 + e r L l 6 e v 5 G + 8 r M 8 u Q Q G Q n z x + / t U p X r r b b b z h 5 b 3 d D 3 l 5 7 0 N e v v c B L 9 / 7 k D H v f 9 D L H 0 K w f Z 9 g z G n y 2 / s B 8 Q n 3 N Y H s 7 v g 0 O P q 9 v x 6 M D y D F 7 k 5 A i t 2 v h 8 A H s N D u z v 4 3 g M D 9 D 0 H g 0 w 9 5 + U H I B I F a / b 0 P d p 8 8 f f 2 d B / f u f 7 1 R H X w I Y g 8 D x L 4 W A r u h m H w 9 G B / C G 7 v f A G / s f Y C W 2 f 0 Q t b z 3 4 b K 9 v / P h M O 5 / A z A e h j D e j x D 0 s k / F o 9 O m z W Z V O s v T 1 0 W 7 z q Z F t U y f F c t s O S 3 y O k u P v x 5 + H Y 0 e C z q + 2 H / 9 t W A H H P Q 1 6 R c w 0 t e B s Y v / b 9 Q 1 9 9 6 c v v x 9 j r / 9 5 u v B 3 k S / D 9 F j g B 0 Y y p / 6 y V f P f / 8 v X q L D r w M r 0 A g / 9 e z s 9 z f g f v + f o A Z f g 3 k A 1 D c f R 8 d P f / I 7 v 8 + L L 3 / i q 7 M v v x 4 0 3 5 4 Q t C + e f P d r 0 i 2 0 L f f u 7 j y 4 u 7 e z e / D 1 g P n G 5 G h n z w B L d + 8 9 2 t l / t P c 1 U Q y s z D c v 2 b s d t 9 q j Q r r 7 6 a N 7 B 4 / u P f x 6 U A N Z o i k / + 8 m z 0 9 / n 1 d d E M R S e + 3 d 3 9 h X F + 4 / u 7 z 7 a + / T r Q Q 3 E 5 s e H Y d y 1 0 c l P H r 8 S k P z L T 7 4 4 / u J o 5 + z 3 f 3 b 2 + o Q a E z j + B K 0 o E h J z y r 8 9 / s m X x 6 9 e U 8 B z R h / p r 4 9 f n 3 3 + A h / w z 8 d f v n x z 9 I R U C 3 4 + f v 7 l d 4 9 Y G + E X / P X 7 n / 7 e b 4 7 k b / 7 1 8 b f P P v / 2 E d O F f + O / p Z F + J M 2 o / Z v f + w 3 H f P z b 7 / / 8 9 A X 8 D O 8 v f l U b 6 a + m l f / n 4 2 + / + n 1 M K / 7 N N n J / P f 5 J b f G T 5 h N o d v v H 4 2 + f P n / 5 + x / / 5 P E Z h 3 x f v P 7 8 9 3 / B E e L Z l 0 + + 8 4 I o 6 e i o n / D Q T 7 5 4 a e 3 h Z v q j 6 f 8 P 5 + D / A 3 P w + v c / + f K L l / T P 0 9 P f f / f m K X i 9 U Q x O f 8 I T g 8 9 P v z j p y I H 9 y I m C Y V 5 8 4 r j 9 6 P N q Q s q y T E 9 F a X 5 R T O d V N v 1 H / + K l k Y B A L v b / X y s Y l r j v N y s v f / 9 n v 8 / p 8 a u b 5 + P l 7 e d j j z 2 t Y D 7 s R z f O x / E / + j d X 6 T J r 1 3 V W j t L 9 d J X X 4 7 x Z 5 d M i K / M m t Y B + y D N z d P r T e T 0 t y J z K p H z t e Y L w C M U 3 T t N d / v f b x y + e I p / H / o z + 8 f j 1 m + M 3 9 O M N Z f B + / 5 / 4 6 v T V 7 w N 8 v b 8 e n 7 1 4 + d W b L 4 g V j u C 8 2 D 8 k 5 / b 8 7 D U P 9 + S r V 7 / X T + G X 1 6 + e A h 4 R d m 9 7 Z 3 8 b r o 1 + 9 J i E / O w n j 3 4 v c v f k t 8 e v v 3 p J 2 c P X r 3 / / L + i f 4 8 9 P L b T X X 3 3 B a b 7 f / 9 W X 3 3 0 N 9 g k / c N + f f P n 8 q y 9 e h E 3 M Z 4 + / I q r / / s c n b 8 5 + 8 p T f A 2 T / M 2 2 I j 1 / 8 / i f f J m 7 8 / b 9 8 I T 0 Q C b o f + W 3 o z W 4 b / o j a v H 7 z 6 q s T + 9 I u 2 o Q f + W 3 4 p b C N w H n 9 b Z r F p 1 9 S / v T 0 x R v Q 5 8 0 x 0 6 X z 8 b G S K / y Y q C 2 t A X P 3 9 z e s M h x A h Q 3 l v b 3 o e 7 / P w / 2 z r 7 7 9 x c P d 3 b O X + p 5 t a P p 7 f f b 0 9 z 9 7 8 f T 0 9 0 a G u P e Z a U V 5 Z n z 4 7 O z 3 B i H 7 H x o s 3 J u 7 t s M u t L 0 Y t O D D x 6 A J J u v F 5 x z q v j j 9 r m W J s x f k h Z 0 9 5 V 9 f v / j y D S W R 3 / w + L M L H R M v f h 6 b t 1 R n C O / 9 P 9 M E 8 f f f V K Y n J a x J g Y u S v n t P P L 4 5 / 7 9 + f s Z B f + O / f x / z 9 + / A b 0 p D 8 v W f P 0 M + r n / h J / B B x i 8 U / K o j 8 4 / c n p / a 7 t j n / 9 f u / U Z 1 3 9 u I Z M c G T I C C z n z 3 + / P T F V y / O 2 B s d D D N t m 8 e U L H 9 O 8 v j F 2 Z v 0 X V M 8 W h b l Z x + 1 9 T r / C B 2 x o J 1 9 + Q J z Y n 9 / / B q 6 5 u z 4 y f P T k y 9 f v D k + e 3 F K O s f + + v u L w o l A e / N 7 / / 7 E Q a c n b / D + 7 8 8 u 8 e t I s 7 t R + H d f v X 7 1 + 7 / + v Z n p i a I / e f Y U n 0 Y / J J N 0 e v T 0 5 e 9 P n g b / + t j O 3 d O z L 8 S U / d 7 P s Y j w h d O v w Y L v V 1 + e f P n l i 9 / 7 4 R d f f O n 0 L X 6 q z i c V B O y E k 0 S k 3 3 z 1 i n M D w d + P j 3 / v s 9 d H v 8 / j u / x T q A m t b K h J V P v 2 8 U 8 + N 6 Z M / t A + + A 9 m Y X g + g o Q o Y F 1 q c a s v L 7 4 k h F 4 f f U X D l d 8 Y 1 5 e v X r 8 Q b N + 8 I v 3 9 k 8 + P k A i y f z x 2 C p J l 4 O x U 4 P / k 6 a v X N M v 4 F d r 8 z Z c M A u s v R 7 8 X p o a t + 2 t M 5 C a i S Y P H v F J z d I y / 8 Q v 9 r U t U A l T X o L h / u 8 T z b X 5 X f 9 O F n m 8 H L 9 q / 5 E 2 f E E 9 P T R S 2 g 9 H q B 2 D O p 2 R Q j + R T 8 5 f h 2 d e / / + / 1 + 7 C A f k 5 m 6 S V E W H 7 B 3 8 d v 3 r w 6 E 8 q o N S F X h l h Y S W Q t z I u n Z + Y z E J Y n j e f Y E p f M 6 O f i R 5 g / D K 3 N N / 6 f S n z z l f f X z 8 p K G q 3 4 H T 8 j p F + / 9 P 8 6 Y W / r 9 c s v T / B T a L 5 p 1 r U F Y H + + d 5 T i 2 a H / 7 6 d 7 j A t 9 9 v j N t 7 / z R r v / f B + / v O H Z Y w V N i l P + U i 2 q f z z + 4 u y F 9 7 n 9 A 4 T m 9 0 B w G t W p / E H R N L B k Q u O 3 x 6 + J r t z T 7 / 3 m 9 b e f P d d f v 3 h q f 3 3 + u f x K B v 7 4 5 I T 9 F J o + H r q Z a / v J F 6 d f P C E d 1 2 l H X b 0 i U j I C T 8 m G n z 2 H i Q 8 4 B U 2 I W 4 S / 3 B / i u 1 l 1 d G v d 9 P x 0 / 7 v f g G 7 6 v X 9 e 6 S Y h 2 o 9 0 0 8 8 v 3 S S z P q C b 7 v 9 I N 3 2 Q b j r 5 8 v W b E 4 p G T r 3 I t K + N o G f M r 4 F a 4 h n 9 v Q U 5 q 4 L 2 f j Z U E H 6 z q g f j d H 9 8 q B b y h F o / G F J K P r W + p h o 6 + j Z N k U L t q i O A 0 d / + / 6 O W d g f V 0 u 6 w W t r 9 Y a o l J P i 9 v y I q i o N V / N z s R D 3 8 q d 9 r U F H 9 v 0 l N Q Z z N r 0 Z f 6 W f 8 q 1 F c C H 3 M r / + v 1 W C a l v 7 m 1 N f 9 n 3 3 1 t f d z o 7 4 s q X 6 k u 3 7 + 6 C 7 8 t F r r y 7 0 3 P 7 H 3 5 f 2 f e v D 0 z e l 3 v v r J 0 / 0 X e 6 9 / 8 s F P D W q t B z / S W i x o 3 7 z W + u r F y e 9 / / O r 0 + J v T W z 8 r k R 9 + + z l 3 u z x i / U h z / f z R X L f 0 u u 5 9 u d P V X z t G f + 3 + v 0 l / / T 6 3 1 F + / 9 6 D + A n T / E y z v / b 9 D n 3 3 + H P 1 9 + d W L N 9 + c Q t v / 2 V d o n w 8 o t I d x h c b L S + 4 v k b e j z 0 + / M O L 2 P m r u 2 1 0 1 5 9 P w G 9 N z I V j 9 7 P 9 f m g / u d O e T n 5 e a 8 O B g 7 6 C r C f e M J v z 0 F h E o 1 A 3 R 6 v l P C g E J y t l P P n n 6 5 j s H 9 8 + e v f 7 y 7 M 3 v R b + e f b p z 8 O b 3 e c 1 E R T f E T i A i W M n 8 + v g 5 L d 9 + d U R t 5 B c F D 6 I a D c p 6 8 O h F c Z m X K R w X + R v K z f T / s 4 r J 3 g A m e z 9 0 T O 4 N Y H L v h 4 7 J / g A m + z 9 0 T O 4 P Y H L / h 4 7 J p w O Y f P p D x + T B A C Y P f u i Y H A x g c v B D x + T h A C Y P f + i Y 7 O 7 E U e H P e 6 h o 0 9 e + 4 4 m W t / Q 8 M Z Z X 7 I G 9 / v 3 p 7 6 g X o p 7 G Q 3 p 2 9 + 5 Z a x a 4 J 2 / I n z o 6 b d p s V j X p s 2 K Z L a d F X t P v n 1 c T + m V Z p T M a w u k M P 9 M v i u m 8 y q b Z k r D H e x h P g M R d Q S 3 m E t 9 7 v 5 B e 3 O R b u 8 R 7 / 2 9 1 i V + + + v L Z 2 Z v f / + T N N 5 i b v P e z 7 x L v / N z E + D 6 1 v j H n V 7 / 7 / 4 + r a 6 n 9 8 8 y 1 f f j 5 k / 3 B J O W 9 G x 1 b / P p D C v J j G u 3 3 j m i 0 3 2 d Q o z F l f t g a 7 C 7 / S 5 3 4 1 o X / N O o s O i 1 f f P G l U 2 6 s e A Y a v v 5 9 y D + Q B t K O B n / 0 M m u K y 0 o / x w e x Z O a 3 z 5 4 + P X 2 h J O C Z g P 2 1 v z 9 + S Y n B F z z r T 1 + d P X / + + g 0 x 9 9 F z G p D 7 6 / G 3 j 1 8 / P X 1 2 / N X z N 0 + / P P l K u O H l i + M v m I Z P j l + f P g X Z 3 j z / 8 v M v g 0 + s 7 r S f n H z 5 x c u z p + F r q o Q 9 i / i z R s f j J 9 / 9 b p + O a S q U T E + K e r o u s 2 W b R 4 n q F u Z / R F S f q F / 9 5 O 8 V I 2 q a n q z z Z Z s 1 6 a q q i c Q X W Z 1 m 6 U l V t 1 X 6 s s x + E O d c Z 6 J / R G S v 4 Z O n X 0 U 0 A I j 8 t J q u F 0 T n 6 v 3 o 7 L K D P 6 K z T + f v v o 5 q C N I R V T 0 t / t G / d R n S F s 5 9 m a V P 8 / U s S 1 / + o 3 / P p C y m W Z T g b l 3 8 R w T 3 G p 4 8 e z W g P d 7 8 o 3 9 9 u y 6 J r a / T n 8 z K q s 6 b W 7 D 1 p z + i c p T K v 8 9 P D K g P M X 1 N + r Q 4 z + s C s e z N R H 7 w I y L H G j 7 9 9 p c D u u N Z t Z w x I z 8 p 8 i X x M S m N N 3 k 9 5 X R B v k w / z 2 p y O v 7 R v z 6 u O A 5 + R O 1 Y w 9 O d F w O K 4 2 V d X R Z N U S 1 v p T E e / o i 8 Y c O X D 3 / v 3 V c 7 L 7 / Y v x 8 n 7 5 c t 2 N b o j R s J j N T c j w g c 4 d / v f B F V y W + q N i u h I Q y F X V T S R O n 7 o 1 g v 2 v D Z 3 u + 1 K d Z 7 U a U n l r B R u v 4 o 3 I v T 9 f l 3 3 i P c e 5 7 V F 5 u U w 4 / C v W j D z / f P 3 i / c u 4 n O P w r 3 4 n R + 8 f m A y x Z G d L e g 8 I / i u 2 j D b 3 / 6 b M h N i 0 Q e N x H 5 R + F d n M g v T w f U x Y d E H r s / i v O i D b / z 5 m A o R x R E H j c x 8 4 8 C u 2 j D 3 + v k Q V R j 9 B z j w I W L + 8 Y / C u 7 i J P 7 J T y P 6 o k v g G E X 3 f h T N B Q 2 / / X v 9 1 I O X v 9 d 3 7 / 0 + b 5 5 F d M K 3 s y m p X c + P u P s y a + t i U S 2 L q E r Y + 1 E s 1 6 X u w Y N P f + / X p y / 2 T 2 I q Y R N 9 K S + x p N 8 n a 3 I t o r T + U X z X p f X D e w 8 e / N T J 5 0 9 2 4 t b t m A K O l i g O 8 x a l 6 I + C u R 5 F v 3 z 4 5 M X v 9 e X z 1 0 P B 3 F L p C b V 7 k q 0 K 0 s B R 0 v 4 o f u u S 9 v j k 5 P f 5 f c 7 u / V 6 f D z D r t F 1 n Z f G D T B b t Z J k u p i + i 5 P 5 R M N c j 9 0 9 9 t f / y J z 7 9 T j Q p v F E P f 0 6 B R 5 0 N K O E f B X R d Q j / 5 Y u f V T z 1 / 9 e S r O F + / y p t 1 2 W Y I 6 m Z 5 m Z 7 + N E V z B e m Q d O t 4 X t V 1 d Z c y F 0 3 G v 9 6 J U v x H Q V 2 X 4 i f H e 2 + e H D / 7 4 u w W F H c E b 9 J j C j v q A g v T U U L / K L z r E v r 0 3 u + 9 8 3 s f 7 H 7 3 d I j Q l 1 n 5 j / 4 9 A 4 H H j 0 K 5 L j m f 7 T 3 9 / C e f 0 N r + I N / m 9 W U W p e a 9 H 4 V x P W p + c f D k y 9 / 7 + c 6 g F p i 2 x T m Z N u e v f U 3 F c O 9 H Q V 6 X 9 p 8 f / + S X T 5 6 + P o v a v N N 3 0 7 y p 0 i o 9 W z Z r m g H y N K Z F h u w l e X R D b l 6 U 8 D + K + L q E / / b B k 5 9 8 + H t 9 9 Z 2 f u M H 0 8 V r T G 3 L k m P R E Z a I 7 5 + C W V f o F y U O b E b / H u f 1 H Q W G X 6 L / X F 7 / 3 8 f 5 P P f j 2 s N 6 + D d G j x P 5 R m N g l 9 v M v X x w / f 3 p y 8 r B P 7 D e c 7 3 z f H N 2 9 H 8 W G X R p / 8 e T s u y 9 + 8 j s / 8 X s P 0 R i R i i S V a S X q v Q n + 8 y t G f H 6 6 / 9 1 b J f G f / 1 6 f R 3 I f e 5 x E 7 l N x Z 6 P X 8 e z n L x V / 4 n U k 3 b n H C x 0 R K m 5 0 I f 6 / Q c W 7 / O / J l 4 z 7 s + M T / D h + 8 w o / T k 6 J C K 9 e / d 6 / P / 9 y + v z N V 2 d P d + N 0 O / l 9 f o I C X N N E 2 + 5 t o r F p 8 v j F V 1 / 8 / q 9 P j p / z K P H H y 1 e n j M X p F y + J I m e v 8 f v L 5 6 c / e f q c k f r q i 6 / 4 l + f H n 3 / + i n p 4 f F d + e / z i 9 V d P G O 9 n z 4 / f / P 4 6 R 4 / v e n / J N 6 8 7 3 5 m / z b c 0 Y R b K 6 9 / / 6 R n D / L 3 O n u I F / C A S G p p s J k 4 Y l N 2 S O C z G P w + I Y w b 8 7 Z e n t + e c n y / E C d 3 C H x G n S x w v d X R L 4 v x 8 0 T l m w E + / / e V 3 b 0 2 c n 0 e c 4 + V 1 b k m c n 2 + c 8 + S 7 r 2 / P O T 9 f i E O c c / D g 0 9 / 7 9 e m L / Z M f E a d P H G 8 9 8 E f E i Q 7 4 8 / 2 z g 1 s T 5 + e L Q r Z O 4 K f P f q 8 f E W d I I T / 9 6 v a c 8 / N N r E 6 / 8 8 X t i f P z j X P e K 7 b 6 + c Y 5 z 5 5 / 5 / Y 6 5 + c L c c i U P 3 j 5 e 3 3 3 3 u / z 5 t n t n c C f L 2 I V 5 r Z / R J w u c Z 5 8 s f P q p 5 6 / e v L V r Y n z 8 0 W s v p a f 8 / O N O M d P v n t 7 n f P z j T g P X / 8 + B z 8 i z g B x f q + f / P R H x I k o 5 M + P f / L L J 0 9 f n / 1 I I U e I 0 0 u w / 4 g 4 j j g n x 3 t v n h w / + + L 2 a d K f L 3 6 O 1 T k n D 3 5 k y g d T F u + T Q / 7 5 w z k v H / 7 e u 6 9 2 X n 6 x / 6 M 0 6 T c i V j 9 f O I c U 8 v M v X x w / f 3 p y 8 v B H x O k T 5 + G 9 B w 9 + 6 u T z J 1 Z U f k S c z o D f K 9 n 1 8 4 0 4 x 1 / 9 5 I + I E x G r b x 8 8 + c m H v 9 d X 3 / m J H x H n m z D l P 1 + I 8 7 U y g T + P i P P + Y v X z x Q m E K f / y 4 Z M X v 9 e X z 1 / / i D g D 1 u r z F 5 / f P r b 6 + U K c r 7 V u 9 f O F O F / L z / n 5 R p z 3 S r D / f L F W V u f s n 9 2 e O D / f O O f k 9 / m J 2 x P n 5 x v n n O 6 8 + J H O + U Z M + c 8 X z i F T f n r v 9 9 7 5 v Q 9 2 v 3 v 6 I + I M c M 5 3 3 h z c n n N + v o n V s 7 3 f 6 / b E + f n C O V 9 r U e / n G + c c P / n u j z g n F p W / d 4 L 9 / 4 O c 8 7 W I Y w b 8 9 N t f 3 p 5 z f r 4 Q h z j n 8 + O f / P L J 0 9 d n P 8 o E R o h z f H L y + / w + Z / d + L z v g H x G n G 1 s 9 e 3 X 7 8 O H n C 3 G I c 7 5 4 c v b d F z / 5 n Z / 4 v W 9 N n J 9 H O u f 9 x e r n E X G e 7 T 3 9 / C e f U N L i R 8 T 5 J l Y f f h 7 p n O O f + m r / 5 U 9 8 + p 0 f r X h + I 4 H n z x e x s p n A 7 3 x x 8 C P i 9 M X q 4 M G n v / f r 0 x f 7 J 7 c m z s 8 3 s f r O + y S 7 f r 4 R 5 8 n T r 2 4 v V j 9 f i A M / 5 4 u D J 1 / + 3 s 9 3 b p / s + v l C n K 8 V W / 0 8 U s j P v 3 x x / P z p y c n D H x F n g H N + r 5 / 8 9 E c 6 Z 9 D P e Z 8 V z / / / E O c u / / v 0 1 d l z R u n l q 5 d v z k 5 f C 9 F e v v r y 5 e k r + R s v 6 7 N L U A D k J 4 + f f 8 V D v t t t v O H l v d 0 P e X n v Q 1 6 + 9 w E v 3 / u Q M e 9 / 0 M s f Q r B 9 n 2 D M a f L b + w H x C f c 1 g e z u + D Q 4 + r 2 / H o w P I M X u T k C K 3 a + H w A e w 0 O 7 O / j e A w P 0 P Q e D T D 3 n 5 Q c g E E a 3 4 4 O z 1 1 + S N g w 9 B 7 G G A 2 N d C Y D c U k 6 8 H 4 0 N 4 Y / c b 4 I 2 9 D 9 A y u x + i l v c + X L b 3 d z 4 c x v 1 v A M b D E M b 7 E Y J e 9 q l 4 d N q 0 2 a x K Z 3 n 6 u m j X 2 b S o l u m z Y p k t p 0 V e Z + m T r 4 d f R 6 N H 5 P D h F 1 9 8 + b V g B x z 0 N e k X M N L X g b G L / 2 8 c 4 0 + 8 3 H v 2 e 3 3 x k 7 / X 1 4 N 9 M / 2 + n h 4 D 7 M B Q / t R P v n r + + 3 / x E h 1 + H V i B R v i p Z 2 e / v w H 3 + / 8 E N f g a z A O g v v k 4 O n 7 6 k 9 / 5 f V 5 8 + R N f n X 0 N d g E 0 3 5 4 A 2 t l P n p 3 + P q + O v x 6 w 0 L 7 c u 7 v z 4 O 7 e z u 7 B z c B i w H y D c r T z 6 d 3 d X Q B 7 m O 7 u P K L / 3 d / / e l A D S / P N S / d u x 7 X 2 q J D u f v r o 3 s G j e w + / H t R A n j 5 w o j q 2 8 v 7 d n X 1 F 8 f 6 j + 7 u P 9 j 7 9 e l A D 0 f n x Y R h 3 b Y T y k 8 e v B C T / 8 p M v j r 8 4 + q m X v / + z 3 + f 0 + B W 9 j j / R h E I h s a f 8 2 + O f f H n 8 6 j V F P C / p I / 3 1 8 e u z z 1 8 c U b 6 J f z 7 + 8 u W b o 9 O f e H w X P x 8 / / / K 7 R 3 u s F / E b / v z 9 T 3 / v N + 4 j / u v x t 8 8 + / z Z M B X 7 i E 4 7 t v v z u G / r u + B / 9 m 6 t 0 m b X r O i t H 6 X 6 6 y u t x 3 q z y a Z G V e Z N a Q G i r 7 / z + z 0 9 f H O 3 b j / l P B v 1 G I O u v / D m 1 8 v 9 8 / O 1 X v 4 9 p x b / Z R u 6 v x z + p L X 7 S f A I U 7 B + P v 3 3 6 / O X v f / y T x 2 c c D 3 7 x + v P f / w W H j 2 d f P v n O i y + O d p 6 d v T 4 R G u s n T J W T L 1 5 a Y x m Z m J 2 z 3 x / v 0 S z e u 3 l u z j b O z Z M 3 3 t y w q Q i m Z r c z L 0 f M s P y b n Z 8 j 8 5 E 0 E z q 7 S T N E + 3 8 v / Y W O X 4 / + a P q j O f i 5 m I P X v / / J l 1 + 8 p H + e n v 7 + u z d P w e v b q 6 j P T 7 8 4 6 c y B / e h G F f V 5 N S E r V q a n Y s 2 + K K b z K p v + o 3 / x 8 v 9 j i s k S 9 / 1 m 5 W f J Z H R l w n 5 0 4 3 z c b D J 2 f y 5 m 5 u j 0 p / N 6 W p C f I 5 P y t e f p l g b k L v / 7 7 e M X T 5 / D T 4 d / q H 8 8 f v 3 m + A 3 9 e E P p 1 d / / J 7 4 6 f f X 7 A F / v r 8 d n L 1 5 + 9 e Y L Y o U j e J X 2 D 0 m I P j 9 7 z c M 9 + e r V 7 / V T + O X 1 q 6 e A R 4 T d 2 9 7 Z 3 4 b P q R 8 9 J i E / + 8 m j 3 4 v 8 R f n t 8 e u v X l J y 9 / X r 3 / 8 L + u f 4 8 1 M L 7 f V X X 3 A O 9 v d / 9 e V 3 X 4 N 9 w g / c 9 y d f P v / q i x d h E / P Z 4 6 + I 6 r / / 8 c m b s 5 8 8 5 f c A 2 f 9 M G + L j F 7 / / y b e J G 3 / / L 1 9 I D 0 S C 7 k d + G 3 q z 2 4 Y / o j a v 3 7 z 6 6 s S + t I s 2 4 U d + G 3 4 p b C N w X n + b Z v H p l 5 T c P n 3 x B v R 5 c 8 x 0 6 X x 8 r O Q K P y Z q S 2 v A 3 P 3 9 D a s M R 7 d h Q 3 l v b + N 7 z 0 / 3 v 6 v v 2 Y a m v 9 d n T 3 / / s x d P T 3 / v o z 0 L 2 n 1 m W l G + H x 8 + O / u 9 Q c j + h w Y L 9 + a u 7 b A L b S 8 G L f j w M W i C y X r x u a w r n H 7 X s s T Z C 3 K P z 5 7 y r 6 9 f f P m G M v x v f h 8 W 4 W O i 5 e 9 D 0 / b q D L G 3 / y f 6 Y J 6 + + + q U x O Q 1 C T A x 8 l f P 6 e c X x 7 / 3 7 8 9 Y y C / 8 9 + 9 j / v 5 9 + A 1 p S I 7 4 s 2 f o 5 9 V P / C R + i L j F g l M V R P 7 x + 1 O 0 8 V 3 b n P / 6 / d + o z j t 7 8 Y y Y 4 E k Q L d v P H n 9 + + u K r F 2 d n T / s z 6 n I A t s 1 j W s l 4 T v L 4 x d m b 9 F 1 T P F o W 5 W c f t f U 6 / w g d s a C d f f k C M 2 x / f / w a u u b s + M n z 0 5 M v X 7 w 5 P n t x S j r H / v r 7 i 8 K J Q H v z e / / + x E G n J 2 / w / u / P s c r r S L O 7 U f h 3 X 7 1 + 9 f u / / r 2 Z 6 Y m i P 3 n 2 l D 9 9 0 / n g z e 9 / R j o N Y Z M 0 x 1 / E B t k i P w L 1 T p + f Q n Z + f 9 J W / N n j I L K i t i Z s + n 3 0 J f 6 M b N y p e e F s O c v f Y Z r l l 8 c / m Z X r H m z 5 k N q E E G M d v D o l B n / 1 + x + / f n 3 6 x Z P n v 8 / m b p 6 c v j u e z Y r l K P 3 J v G 4 o e P 7 s A S U B x 3 v j e / T v z i g 9 W Z d k A f P P l v m 6 Z U P 4 c j 0 p i + n v l V + / q d 7 m y 8 8 e 7 n 2 a f b q 3 c z C d n N 8 / m G S T r 4 P p y X P C d T O a 0 2 o x b r L V e F K M 8 3 a c L b P y + g d k j z O g P q Y x n L X 5 4 k 3 + r j 0 t 8 0 W + b N 8 L C x Z w M 9 + b 0 X j 6 8 v f f e y / Y p 7 8 3 S c M t Z p u G 8 O z B T 3 x 5 7 4 u T 4 + + + f v H F V z / x 8 v d + 9 t X O T 7 1 5 d n D 8 U + / V 4 e t v n 5 6 + 2 d y X Z k x i 6 Z L 3 6 u r p K d y u 3 / / 1 t 4 9 f 3 m J 0 9 5 + e f k m j + / z Z m + P v P P / y J 5 / 9 P n s H P / H 0 u 1 / 8 P u / V 5 S t o 4 c 1 9 / W 6 v f r f d R / j n v Q A / P X v 9 8 v n x 7 / P 7 Q z e f n Z D i f / 7 m 9 N V m n m T F 8 h 6 g n 3 3 5 6 o v j N 9 8 s T C i J 3 1 + 1 x A 0 S 9 A v L 9 v D 3 e L c o 0 0 u V 8 4 9 2 x z s f p f l y W p E M X X z 2 0 b o 9 3 9 7 9 9 K P f 4 x d e t I e / c Y L m r / O a f N 3 i B 7 k n W S m B W D a P S M d + 9 t G 8 b V e P 7 t 6 9 u r o a X 9 0 b V / U F J a B 2 d u / + 3 l 8 8 f z 2 d 5 4 t s u 1 g S q y 2 n p I T N W 7 O b 3 / p I E E h T o P D m e p X j 7 5 / M C J V J m e O z u + Z D 0 + j s K T c 5 f s U G 4 P c 3 2 S d u K 9 + Z l k w K 8 z r p M G 4 S f C g j v x s b O r 5 + L 6 Y 6 / u r N l 8 / O N k v j + 8 7 4 y f F L m M z 3 h n n X N 0 v G 8 o k p 2 2 z X H v 4 s 2 r W H 7 0 X O H 9 m 1 / 2 / a t d 3 f Z 4 + 8 6 t N v v z r 7 9 O D e / u 6 X O 7 s v f q / n v 8 / x + 0 3 + / 1 v t 2 u 9 z / + H Z 7 / P d n 3 x 2 8 B N n P 3 V y 8 u n O w 5 / 4 v R / c P 7 g P b f w e X d 7 G r r 2 G X X v 9 I 7 v 2 8 9 C u c e T y + 3 v J 4 x + Z t m / C t O 3 / L J q 2 / f c i 5 4 9 M 2 8 + m a X s / l f k e p u 3 1 p 7 / 3 g 2 8 / + L 0 e P n 3 1 5 Y v j 3 S / e / O S D r 3 6 f e / c f / F 5 f v l e H / 2 8 1 b V + 8 + L 2 + / R V l P n 7 y 0 + 8 c n z 7 7 v X / v 7 7 7 5 v Z 5 / 9 e b V / d N 4 l x 9 g 2 p 7 A t D 3 5 k W n 7 e W j a J G Q z q z 8 / s m v f h F 2 7 / 7 N o 1 + 6 / F z l / Z N d + N u 3 a z 1 r I 9 p N f P X u + e / z F T 3 3 5 4 M 2 r e / e f 3 / v u l 7 u f 3 r / / n T c / + V 4 d / r / V r p 2 9 u P + T v / f e / t M 3 r + 9 / 8 e b L V 6 + P a W 1 h / 8 m n T 7 7 z X l 3 e x q 6 d w K 6 d / M i u / T y 0 a z 8 K 2 X 5 W T N u n P 4 u m 7 d P 3 I u e P T N v / J 0 3 b g 2 + / 2 T m 9 9 / C n 9 v a e f n v / 7 P 6 L F z / x 5 c P T n / q J n W f v 1 e H / a 0 3 b T z w / e 7 Z 7 + v q n 9 u / f e / J 7 v f 7 O g 5 9 4 8 O b 3 / v K 7 r 1 6 9 V 5 e 3 M W 1 P Y d q e / s i 0 / f w 1 b a 9 / / 5 M v v 3 h J / z w 9 / f 1 3 b 7 J u G N u P z N u N 5 u 3 B z 6 J 5 e / B e 5 P y R e f v / p H m 7 / / D l 7 / P l l y e f f v n d B 8 + e P 3 3 x k / e + O v 5 8 h 9 j 5 7 L 0 6 / H + r e X t 4 8 H s 9 / e L k z R d f n T 1 / + O S n f m r n 6 e / z 6 e + 1 d / / l 7 n f f q 8 v b m L d n M G / P f m T e / n 9 l 3 k 4 q B i W G K G 7 e X r 8 i Q T 7 9 k T X 7 2 t b s 8 1 d n T 6 H e v l E z Z o C + B w F / v t q v z + t i 9 l 7 d / 7 / E c J 3 9 3 r / X g + f 7 r 0 9 P P z 1 5 / f L 3 2 n 3 z + z x / 8 f r h 7 / P y z c l 7 d X g L w 3 W + J n n M 3 2 8 c 7 2 W k f p / 7 T / c / f / L F 3 r d / 4 i d + 7 9 / n p 1 7 9 P l + 9 O i F w z x + + 5 4 r w L Y z U s a Q X 9 + 6 9 F 2 Q x I Z t B / 9 7 v B f H 1 l 6 / e / P 5 n J 1 + + u I F / 3 w / q t 8 9 O X x 2 / O v n 2 7 / O z C Z p t 3 8 t X p 8 / O f u / T b 8 a q v j j + y b P P j 2 9 U t O + J 8 T d p D 8 A A X z 0 / / i b R e / r q 7 P n z 3 / / p l 9 9 9 8 f t / + Y J C w h c / + Y 1 g + u 2 z z 7 / 9 n P 7 / h l y q V 1 + d v P n q 1 e n v / w X p 8 2 / K q 6 J 5 P y X 1 e 3 L 6 + / 9 e p 7 / P N 8 p h J 8 / P X n 5 B k f H v v R n o s 6 + e P 3 9 9 9 l P v t 6 J u Y N 9 g 1 L 4 W 7 O O n 3 / n q N S T i j C L G 4 1 e n m 7 k k o P M G q P T n m 9 O T G 2 X i t u C e f v n 7 v / j y z e / / l H z W N 6 e / / 4 u v w B C 3 8 o z f c x J f f / v L 7 y L J w Y 4 x u R K / v 9 g z 8 8 k 3 M p b X X 7 0 k 9 f P 6 9 e / / 4 v S 7 v / / z s x d f Q w v d 1 V 9 v 7 5 / d + 9 n w z 9 7 P C v 3 I P 7 t l 9 + / n n 7 3 f J L y H f / b w 8 9 / r 4 C f u P f j u q 7 3 f 5 8 v T 7 3 7 n J / Y f 3 t t / v r t / / I 0 n F s Q / e 7 9 x v J d / 9 h M H X 5 6 + e P 2 T 3 3 6 9 u 7 f z 5 e 7 Z d 3 7 i J 7 7 9 U 7 / P v Z c P 3 s / T f A / / 7 N 7 7 Z d 5 + 5 J / 9 y D / 7 k X + m q v d H / l m H z 3 7 k n 3 l 6 7 f / z / t n d N / w L f f 7 6 9 z c r a y S d b 4 6 p o 1 d H j + 2 v v / + 3 j 1 8 8 f X 6 a U s b 0 0 b I o P / u o r d e U E K X O 3 v z e v / + X T 7 5 D k 4 f 3 6 f / P v z p 9 H W l 2 N w r / j c G S U X v 1 6 v c O / j 5 7 e n T 8 / D m R + O m r 4 8 9 / f 0 K A f v n y J Q 3 v K Q 0 W H f F 0 8 S 8 0 r M 7 L E W A k z U T J b 9 M s n b 3 5 / b 8 4 P n n 1 p Q e L k b w F E P r z B N N h R v P 1 0 f n i 9 P k b C + b 1 1 4 e j w v P 7 f / f L V 7 / X k y + / / L 2 + x q A M Z b 7 7 B O q Z v n r x 9 d E x a P z + L 8 l f p T + e f g 1 8 3 n z 7 F C 7 h e 7 / 3 m t J 2 p 7 / / V y + R Q / / 9 o Q L 9 Y e y 8 1 z D e k I P 1 m r T / B 4 L 5 c V g 6 9 z L / + V 6 v f x W + / t V 7 v f 7 i y 9 / / u 6 + O f Z G 5 L S X t L H a G f 9 v 3 W T X S B 0 5 Q P o D D L T J n P j M d f X n 8 + v f + v X e + / P z g 9 O D + w 5 2 X b 0 j B 7 3 7 1 3 T c v v v t e w F + S F S N b 9 m H T r E D 4 j a 9 D L V L y 8 J F f n 7 3 4 n B i Y 4 i i V y K 8 B 6 6 v X p y T B b 8 6 + I N N O b t G X p D t v q 6 T u h v o Y k M i W s f k h 0 3 w E Z f 7 4 b v f T x z J 2 B H G b Z s R r p W + 8 + X 1 e n h 5 9 t 6 r f T q r q r W n A H z 7 G A q Y I 8 B E x v P c X m n 1 + e v T / A C m u l o L r E Q I A < / A p p l i c a t i o n > 
</file>

<file path=customXml/itemProps1.xml><?xml version="1.0" encoding="utf-8"?>
<ds:datastoreItem xmlns:ds="http://schemas.openxmlformats.org/officeDocument/2006/customXml" ds:itemID="{E447706E-7F2D-4142-9524-6382C248CDA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Situacion Financiera</vt:lpstr>
      <vt:lpstr>fuente2</vt:lpstr>
      <vt:lpstr>fuente3</vt:lpstr>
      <vt:lpstr>'Estado Situacion Financiera'!Área_de_impresión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</dc:title>
  <dc:creator>steel</dc:creator>
  <cp:lastModifiedBy>Suelem Janeth González Rodríguez</cp:lastModifiedBy>
  <cp:lastPrinted>2024-04-29T20:56:21Z</cp:lastPrinted>
  <dcterms:created xsi:type="dcterms:W3CDTF">2017-06-21T15:05:23Z</dcterms:created>
  <dcterms:modified xsi:type="dcterms:W3CDTF">2024-04-29T20:56:53Z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Estado Situacion Financiera</vt:lpwstr>
  </property>
  <property fmtid="{D5CDD505-2E9C-101B-9397-08002B2CF9AE}" pid="3" name="BExAnalyzer_OldName">
    <vt:lpwstr>I.b ESF.xlsx</vt:lpwstr>
  </property>
</Properties>
</file>